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00ECE658-F9F2-4038-A894-CF09D5D52691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9-1" sheetId="30"/>
    <sheet r:id="rId3" name="表9-2" sheetId="14"/>
    <sheet r:id="rId4" name="表9-3" sheetId="31"/>
    <sheet r:id="rId5" name="表9-4" sheetId="16"/>
    <sheet r:id="rId6" name="表9-5" sheetId="29"/>
    <sheet r:id="rId7" name="表9-6" sheetId="27"/>
    <sheet r:id="rId8" name="表9-7 " sheetId="25"/>
    <sheet r:id="rId9" name="表9-8" sheetId="20"/>
    <sheet r:id="rId10" name="表9-9" sheetId="21"/>
    <sheet r:id="rId11" name="表9-10" sheetId="22"/>
    <sheet r:id="rId12" name="表9-11" sheetId="23"/>
  </sheets>
  <definedNames>
    <definedName localSheetId="10" name="_xlnm.Print_Area">'表9-10'!$A$1:$G$26</definedName>
    <definedName localSheetId="8" name="_xlnm.Print_Area">'表9-8'!$A$1:$H$24</definedName>
    <definedName localSheetId="9" name="_xlnm.Print_Area">'表9-9'!$A$1:$E$21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5" i="30" l="1"/>
  <c r="R75" i="30"/>
  <c r="P75" i="30"/>
  <c r="N75" i="30"/>
  <c r="M75" i="30"/>
  <c r="L75" i="30"/>
  <c r="K75" i="30"/>
  <c r="J75" i="30"/>
  <c r="I75" i="30"/>
  <c r="H75" i="30"/>
  <c r="G75" i="30"/>
  <c r="F75" i="30"/>
  <c r="E75" i="30"/>
  <c r="D75" i="30"/>
  <c r="V73" i="30"/>
  <c r="U73" i="30"/>
  <c r="T73" i="30"/>
  <c r="O73" i="30"/>
  <c r="V69" i="30"/>
  <c r="U69" i="30"/>
  <c r="T69" i="30"/>
  <c r="O69" i="30"/>
  <c r="V65" i="30"/>
  <c r="U65" i="30"/>
  <c r="T65" i="30"/>
  <c r="O65" i="30"/>
  <c r="V61" i="30"/>
  <c r="U61" i="30"/>
  <c r="T61" i="30"/>
  <c r="O61" i="30"/>
  <c r="V57" i="30"/>
  <c r="U57" i="30"/>
  <c r="T57" i="30"/>
  <c r="O57" i="30"/>
  <c r="V53" i="30"/>
  <c r="U53" i="30"/>
  <c r="T53" i="30"/>
  <c r="O53" i="30"/>
  <c r="V49" i="30"/>
  <c r="U49" i="30"/>
  <c r="T49" i="30"/>
  <c r="O49" i="30"/>
  <c r="V45" i="30"/>
  <c r="U45" i="30"/>
  <c r="T45" i="30"/>
  <c r="O45" i="30"/>
  <c r="V41" i="30"/>
  <c r="U41" i="30"/>
  <c r="T41" i="30"/>
  <c r="O41" i="30"/>
  <c r="V33" i="30"/>
  <c r="U33" i="30"/>
  <c r="T33" i="30"/>
  <c r="O33" i="30"/>
  <c r="V29" i="30"/>
  <c r="U29" i="30"/>
  <c r="T29" i="30"/>
  <c r="O29" i="30"/>
  <c r="V25" i="30"/>
  <c r="U25" i="30"/>
  <c r="T25" i="30"/>
  <c r="O25" i="30"/>
  <c r="V21" i="30"/>
  <c r="U21" i="30"/>
  <c r="T21" i="30"/>
  <c r="O21" i="30"/>
  <c r="V17" i="30"/>
  <c r="U17" i="30"/>
  <c r="T17" i="30"/>
  <c r="O17" i="30"/>
  <c r="V12" i="30"/>
  <c r="U12" i="30"/>
  <c r="T12" i="30"/>
  <c r="T75" i="30" s="1"/>
  <c r="O12" i="30"/>
  <c r="T11" i="30"/>
  <c r="T10" i="30"/>
  <c r="U75" i="30" l="1"/>
  <c r="V75" i="30"/>
  <c r="L72" i="29"/>
  <c r="I72" i="29"/>
  <c r="E72" i="29"/>
  <c r="D72" i="29"/>
  <c r="L71" i="29"/>
  <c r="I71" i="29"/>
  <c r="E71" i="29"/>
  <c r="D71" i="29"/>
  <c r="C71" i="29" s="1"/>
  <c r="L70" i="29"/>
  <c r="I70" i="29"/>
  <c r="E70" i="29"/>
  <c r="D70" i="29"/>
  <c r="C70" i="29"/>
  <c r="L69" i="29"/>
  <c r="I69" i="29"/>
  <c r="E69" i="29"/>
  <c r="D69" i="29"/>
  <c r="L68" i="29"/>
  <c r="I68" i="29"/>
  <c r="E68" i="29"/>
  <c r="D68" i="29"/>
  <c r="C68" i="29"/>
  <c r="L67" i="29"/>
  <c r="I67" i="29"/>
  <c r="C67" i="29" s="1"/>
  <c r="E67" i="29"/>
  <c r="D67" i="29"/>
  <c r="L66" i="29"/>
  <c r="I66" i="29"/>
  <c r="E66" i="29"/>
  <c r="D66" i="29"/>
  <c r="L65" i="29"/>
  <c r="I65" i="29"/>
  <c r="E65" i="29"/>
  <c r="D65" i="29"/>
  <c r="L50" i="29"/>
  <c r="I50" i="29"/>
  <c r="E50" i="29"/>
  <c r="D50" i="29"/>
  <c r="L49" i="29"/>
  <c r="I49" i="29"/>
  <c r="E49" i="29"/>
  <c r="D49" i="29"/>
  <c r="L48" i="29"/>
  <c r="I48" i="29"/>
  <c r="E48" i="29"/>
  <c r="D48" i="29"/>
  <c r="C48" i="29" s="1"/>
  <c r="L47" i="29"/>
  <c r="I47" i="29"/>
  <c r="E47" i="29"/>
  <c r="D47" i="29"/>
  <c r="L46" i="29"/>
  <c r="I46" i="29"/>
  <c r="E46" i="29"/>
  <c r="D46" i="29"/>
  <c r="C46" i="29"/>
  <c r="L45" i="29"/>
  <c r="C45" i="29" s="1"/>
  <c r="I45" i="29"/>
  <c r="E45" i="29"/>
  <c r="D45" i="29"/>
  <c r="L44" i="29"/>
  <c r="I44" i="29"/>
  <c r="E44" i="29"/>
  <c r="D44" i="29"/>
  <c r="L43" i="29"/>
  <c r="I43" i="29"/>
  <c r="E43" i="29"/>
  <c r="D43" i="29"/>
  <c r="L28" i="29"/>
  <c r="I28" i="29"/>
  <c r="E28" i="29"/>
  <c r="D28" i="29"/>
  <c r="L27" i="29"/>
  <c r="I27" i="29"/>
  <c r="E27" i="29"/>
  <c r="D27" i="29"/>
  <c r="L26" i="29"/>
  <c r="I26" i="29"/>
  <c r="E26" i="29"/>
  <c r="D26" i="29"/>
  <c r="L25" i="29"/>
  <c r="I25" i="29"/>
  <c r="E25" i="29"/>
  <c r="D25" i="29"/>
  <c r="L24" i="29"/>
  <c r="I24" i="29"/>
  <c r="E24" i="29"/>
  <c r="D24" i="29"/>
  <c r="C18" i="29"/>
  <c r="B8" i="21"/>
  <c r="C43" i="29" l="1"/>
  <c r="C27" i="29"/>
  <c r="C24" i="29"/>
  <c r="C26" i="29"/>
  <c r="C65" i="29"/>
  <c r="C49" i="29"/>
  <c r="C44" i="29"/>
  <c r="C50" i="29"/>
  <c r="C69" i="29"/>
  <c r="C66" i="29"/>
  <c r="C25" i="29"/>
  <c r="C47" i="29"/>
  <c r="C28" i="29"/>
  <c r="C72" i="29"/>
</calcChain>
</file>

<file path=xl/sharedStrings.xml><?xml version="1.0" encoding="utf-8"?>
<sst xmlns="http://schemas.openxmlformats.org/spreadsheetml/2006/main" count="933" uniqueCount="251">
  <si>
    <t>９．観光・運輸・通信</t>
    <rPh sb="2" eb="4">
      <t>カンコウ</t>
    </rPh>
    <rPh sb="5" eb="7">
      <t>ウンユ</t>
    </rPh>
    <rPh sb="8" eb="10">
      <t>ツウシン</t>
    </rPh>
    <phoneticPr fontId="2"/>
  </si>
  <si>
    <t>内　　　容</t>
    <rPh sb="0" eb="1">
      <t>ナイ</t>
    </rPh>
    <rPh sb="4" eb="5">
      <t>カタチ</t>
    </rPh>
    <phoneticPr fontId="2"/>
  </si>
  <si>
    <t>９－１　観光者数</t>
  </si>
  <si>
    <t>９－２　宿泊施設の軒数及び収容人員</t>
  </si>
  <si>
    <t>９－３　山形国際交流プラザの利用状況</t>
  </si>
  <si>
    <t>９－４　旅券発給申請件数</t>
  </si>
  <si>
    <t>９－５　ＪＲ東日本各駅における乗車人員</t>
  </si>
  <si>
    <t>９－６　ＪＲ貨物各駅の貨物輸送量</t>
  </si>
  <si>
    <t>９－７　自動車在籍台数</t>
  </si>
  <si>
    <t>９－８　郵便施設数</t>
  </si>
  <si>
    <t>９－９　通常郵便物（内国郵便）の引受、配達数</t>
  </si>
  <si>
    <t>９－１０　小包郵便物（内国郵便）の引受、配達数</t>
  </si>
  <si>
    <t>９－１１　電話機数</t>
  </si>
  <si>
    <t>資料　市商工観光部観光戦略課</t>
    <rPh sb="4" eb="6">
      <t>ショウコウ</t>
    </rPh>
    <rPh sb="6" eb="8">
      <t>カンコウ</t>
    </rPh>
    <rPh sb="11" eb="13">
      <t>センリャク</t>
    </rPh>
    <phoneticPr fontId="2"/>
  </si>
  <si>
    <t>合   計</t>
  </si>
  <si>
    <t>-</t>
    <phoneticPr fontId="2"/>
  </si>
  <si>
    <t>計</t>
    <rPh sb="0" eb="1">
      <t>ケイ</t>
    </rPh>
    <phoneticPr fontId="2"/>
  </si>
  <si>
    <t>県外</t>
    <rPh sb="0" eb="2">
      <t>ケンガイ</t>
    </rPh>
    <phoneticPr fontId="2"/>
  </si>
  <si>
    <t>県内</t>
    <rPh sb="0" eb="2">
      <t>ケンナイ</t>
    </rPh>
    <phoneticPr fontId="2"/>
  </si>
  <si>
    <t>　最上義光歴史館</t>
    <rPh sb="1" eb="3">
      <t>モガミ</t>
    </rPh>
    <rPh sb="3" eb="5">
      <t>ヨシアキ</t>
    </rPh>
    <rPh sb="5" eb="7">
      <t>レキシ</t>
    </rPh>
    <rPh sb="7" eb="8">
      <t>カン</t>
    </rPh>
    <phoneticPr fontId="2"/>
  </si>
  <si>
    <t>　市郷土館</t>
    <rPh sb="1" eb="2">
      <t>シ</t>
    </rPh>
    <rPh sb="2" eb="4">
      <t>キョウド</t>
    </rPh>
    <rPh sb="4" eb="5">
      <t>カン</t>
    </rPh>
    <phoneticPr fontId="2"/>
  </si>
  <si>
    <t>　七日町御殿堰</t>
    <rPh sb="1" eb="4">
      <t>ナノカマチ</t>
    </rPh>
    <rPh sb="4" eb="6">
      <t>ゴテン</t>
    </rPh>
    <rPh sb="6" eb="7">
      <t>セキ</t>
    </rPh>
    <phoneticPr fontId="2"/>
  </si>
  <si>
    <t>　紅の蔵</t>
    <rPh sb="1" eb="2">
      <t>ベニ</t>
    </rPh>
    <rPh sb="3" eb="4">
      <t>クラ</t>
    </rPh>
    <phoneticPr fontId="2"/>
  </si>
  <si>
    <t>　唐松観音</t>
    <rPh sb="1" eb="3">
      <t>カラマツ</t>
    </rPh>
    <rPh sb="3" eb="5">
      <t>カンノン</t>
    </rPh>
    <phoneticPr fontId="2"/>
  </si>
  <si>
    <t>　文翔館</t>
    <rPh sb="1" eb="2">
      <t>ブン</t>
    </rPh>
    <rPh sb="2" eb="3">
      <t>ショウ</t>
    </rPh>
    <rPh sb="3" eb="4">
      <t>カン</t>
    </rPh>
    <phoneticPr fontId="2"/>
  </si>
  <si>
    <t>　山形美術博物館</t>
    <rPh sb="5" eb="7">
      <t>ハクブツ</t>
    </rPh>
    <phoneticPr fontId="2"/>
  </si>
  <si>
    <t>　山形県立博物館</t>
    <phoneticPr fontId="2"/>
  </si>
  <si>
    <t>-</t>
  </si>
  <si>
    <t xml:space="preserve">　花夢花夢 </t>
    <phoneticPr fontId="2"/>
  </si>
  <si>
    <t>　山　寺</t>
    <phoneticPr fontId="2"/>
  </si>
  <si>
    <t>　面白山</t>
    <phoneticPr fontId="2"/>
  </si>
  <si>
    <t>スキー客</t>
    <phoneticPr fontId="2"/>
  </si>
  <si>
    <t>温泉客</t>
    <phoneticPr fontId="2"/>
  </si>
  <si>
    <t>登山客</t>
    <phoneticPr fontId="2"/>
  </si>
  <si>
    <t xml:space="preserve">  （蔵王内訳）</t>
  </si>
  <si>
    <t>　蔵　　王</t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</si>
  <si>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</si>
  <si>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</si>
  <si>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</si>
  <si>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</si>
  <si>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</si>
  <si>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</si>
  <si>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</si>
  <si>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</si>
  <si>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</si>
  <si>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</si>
  <si>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</si>
  <si>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</si>
  <si>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</si>
  <si>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</si>
  <si>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</si>
  <si>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観　光　地　名</t>
    <phoneticPr fontId="2"/>
  </si>
  <si>
    <t>　３．平成22年度より、まなび館・紅の蔵・七日町御殿堰を追加しています。</t>
    <rPh sb="3" eb="5">
      <t>ヘイセイ</t>
    </rPh>
    <rPh sb="7" eb="9">
      <t>ネンド</t>
    </rPh>
    <rPh sb="15" eb="16">
      <t>カン</t>
    </rPh>
    <rPh sb="17" eb="18">
      <t>ベニ</t>
    </rPh>
    <rPh sb="19" eb="20">
      <t>クラ</t>
    </rPh>
    <rPh sb="21" eb="23">
      <t>ナノカ</t>
    </rPh>
    <rPh sb="23" eb="24">
      <t>マチ</t>
    </rPh>
    <rPh sb="24" eb="26">
      <t>ゴテン</t>
    </rPh>
    <rPh sb="26" eb="27">
      <t>セキ</t>
    </rPh>
    <rPh sb="28" eb="30">
      <t>ツイカ</t>
    </rPh>
    <phoneticPr fontId="2"/>
  </si>
  <si>
    <t>　２．花夢花夢は、平成21年度に閉園しました。</t>
    <rPh sb="3" eb="4">
      <t>ハナ</t>
    </rPh>
    <rPh sb="4" eb="5">
      <t>ユメ</t>
    </rPh>
    <rPh sb="5" eb="6">
      <t>ハナ</t>
    </rPh>
    <rPh sb="6" eb="7">
      <t>ユメ</t>
    </rPh>
    <rPh sb="9" eb="11">
      <t>ヘイセイ</t>
    </rPh>
    <rPh sb="13" eb="15">
      <t>ネンド</t>
    </rPh>
    <rPh sb="16" eb="18">
      <t>ヘイエン</t>
    </rPh>
    <phoneticPr fontId="2"/>
  </si>
  <si>
    <t>　１．面白山地区には、スキーと散策（登山）を合算しています。</t>
    <phoneticPr fontId="2"/>
  </si>
  <si>
    <t>９－１　観光者数</t>
    <phoneticPr fontId="8"/>
  </si>
  <si>
    <t>平成30年度</t>
    <phoneticPr fontId="2"/>
  </si>
  <si>
    <t>客室数</t>
    <phoneticPr fontId="2"/>
  </si>
  <si>
    <t>軒　数</t>
  </si>
  <si>
    <t>客室数</t>
    <rPh sb="0" eb="3">
      <t>キャクシツスウ</t>
    </rPh>
    <phoneticPr fontId="2"/>
  </si>
  <si>
    <t>計</t>
  </si>
  <si>
    <t>簡易宿泊所</t>
  </si>
  <si>
    <t>旅　館　・　ホ　テ　ル　営　業</t>
    <rPh sb="12" eb="13">
      <t>エイ</t>
    </rPh>
    <rPh sb="14" eb="15">
      <t>ギョウ</t>
    </rPh>
    <phoneticPr fontId="2"/>
  </si>
  <si>
    <t>区　分</t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</si>
  <si>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</si>
  <si>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収容人員</t>
  </si>
  <si>
    <t>旅　　館</t>
    <phoneticPr fontId="2"/>
  </si>
  <si>
    <t>ホ　テ　ル</t>
  </si>
  <si>
    <t>９－２　宿泊施設の軒数及び収容人員</t>
    <phoneticPr fontId="2"/>
  </si>
  <si>
    <t>資料　市商工観光部観光戦略課</t>
    <rPh sb="4" eb="6">
      <t>ショウコウ</t>
    </rPh>
    <rPh sb="6" eb="8">
      <t>カンコウ</t>
    </rPh>
    <rPh sb="8" eb="9">
      <t>ブ</t>
    </rPh>
    <rPh sb="11" eb="13">
      <t>センリャク</t>
    </rPh>
    <phoneticPr fontId="2"/>
  </si>
  <si>
    <t>利用率(%)</t>
    <phoneticPr fontId="2"/>
  </si>
  <si>
    <t>利用件数</t>
  </si>
  <si>
    <t>屋 外 施 設</t>
    <rPh sb="4" eb="5">
      <t>シ</t>
    </rPh>
    <rPh sb="6" eb="7">
      <t>セツ</t>
    </rPh>
    <phoneticPr fontId="2"/>
  </si>
  <si>
    <t>会　議　棟</t>
    <rPh sb="4" eb="5">
      <t>トウ</t>
    </rPh>
    <phoneticPr fontId="2"/>
  </si>
  <si>
    <t>展　示　棟</t>
  </si>
  <si>
    <t>区　分</t>
    <rPh sb="0" eb="1">
      <t>ク</t>
    </rPh>
    <rPh sb="2" eb="3">
      <t>フン</t>
    </rPh>
    <phoneticPr fontId="2"/>
  </si>
  <si>
    <t>　２．休館日、施設点検日は除く</t>
    <rPh sb="3" eb="6">
      <t>キュウカンビ</t>
    </rPh>
    <rPh sb="7" eb="9">
      <t>シセツ</t>
    </rPh>
    <rPh sb="9" eb="11">
      <t>テンケン</t>
    </rPh>
    <rPh sb="11" eb="12">
      <t>ビ</t>
    </rPh>
    <rPh sb="13" eb="14">
      <t>ノゾ</t>
    </rPh>
    <phoneticPr fontId="2"/>
  </si>
  <si>
    <t>　１．1日8時間を100%として計算</t>
    <rPh sb="4" eb="5">
      <t>ニチ</t>
    </rPh>
    <rPh sb="6" eb="8">
      <t>ジカン</t>
    </rPh>
    <rPh sb="16" eb="18">
      <t>ケイサン</t>
    </rPh>
    <phoneticPr fontId="2"/>
  </si>
  <si>
    <t>９－３　山形国際交流プラザの利用状況</t>
    <phoneticPr fontId="2"/>
  </si>
  <si>
    <t>山　形　県</t>
  </si>
  <si>
    <t>山　形　市</t>
  </si>
  <si>
    <t>平成30年</t>
  </si>
  <si>
    <t>平成29年</t>
  </si>
  <si>
    <t>平成28年</t>
  </si>
  <si>
    <t>平成27年</t>
    <phoneticPr fontId="2"/>
  </si>
  <si>
    <t>平成26年</t>
  </si>
  <si>
    <t>区　分</t>
  </si>
  <si>
    <t>平成25年</t>
  </si>
  <si>
    <t>平成24年</t>
  </si>
  <si>
    <t>平成23年</t>
  </si>
  <si>
    <t>平成22年</t>
  </si>
  <si>
    <t>平成21年</t>
  </si>
  <si>
    <t>平成20年</t>
  </si>
  <si>
    <t>平成19年</t>
  </si>
  <si>
    <t>平成18年</t>
  </si>
  <si>
    <t>平成17年</t>
  </si>
  <si>
    <t>平成16年</t>
  </si>
  <si>
    <t>平成15年</t>
  </si>
  <si>
    <t>　　　※当数値は、１日平均乗車人員数に365日（うるう年で2月29日を含む年度は366日）を乗じて算出しています。</t>
    <rPh sb="4" eb="5">
      <t>トウ</t>
    </rPh>
    <rPh sb="5" eb="7">
      <t>スウチ</t>
    </rPh>
    <rPh sb="10" eb="11">
      <t>ニチ</t>
    </rPh>
    <rPh sb="11" eb="13">
      <t>ヘイキン</t>
    </rPh>
    <rPh sb="13" eb="15">
      <t>ジョウシャ</t>
    </rPh>
    <rPh sb="15" eb="17">
      <t>ジンイン</t>
    </rPh>
    <rPh sb="17" eb="18">
      <t>スウ</t>
    </rPh>
    <rPh sb="22" eb="23">
      <t>ニチ</t>
    </rPh>
    <rPh sb="27" eb="28">
      <t>ドシ</t>
    </rPh>
    <rPh sb="30" eb="31">
      <t>ガツ</t>
    </rPh>
    <rPh sb="33" eb="34">
      <t>ニチ</t>
    </rPh>
    <rPh sb="35" eb="36">
      <t>フク</t>
    </rPh>
    <rPh sb="37" eb="38">
      <t>ネン</t>
    </rPh>
    <rPh sb="38" eb="39">
      <t>ド</t>
    </rPh>
    <rPh sb="43" eb="44">
      <t>ニチ</t>
    </rPh>
    <rPh sb="46" eb="47">
      <t>ジョウ</t>
    </rPh>
    <rPh sb="49" eb="51">
      <t>サンシュツ</t>
    </rPh>
    <phoneticPr fontId="2"/>
  </si>
  <si>
    <t>　　   ※平成24年度より再び内訳（定期乗車・定期外）も発表されることとなりました。</t>
    <rPh sb="6" eb="8">
      <t>ヘイセイ</t>
    </rPh>
    <rPh sb="10" eb="11">
      <t>ネン</t>
    </rPh>
    <rPh sb="11" eb="12">
      <t>ド</t>
    </rPh>
    <rPh sb="14" eb="15">
      <t>フタタ</t>
    </rPh>
    <rPh sb="16" eb="18">
      <t>ウチワケ</t>
    </rPh>
    <rPh sb="19" eb="21">
      <t>テイキ</t>
    </rPh>
    <rPh sb="21" eb="23">
      <t>ジョウシャ</t>
    </rPh>
    <rPh sb="24" eb="26">
      <t>テイキ</t>
    </rPh>
    <rPh sb="26" eb="27">
      <t>ガイ</t>
    </rPh>
    <rPh sb="29" eb="31">
      <t>ハッピョウ</t>
    </rPh>
    <phoneticPr fontId="2"/>
  </si>
  <si>
    <t>　　   ※平成18年度～23年度は内訳（定期乗車・定期外）がなく総数のみの発表となりました。</t>
    <rPh sb="6" eb="8">
      <t>ヘイセイ</t>
    </rPh>
    <rPh sb="10" eb="12">
      <t>ネンド</t>
    </rPh>
    <rPh sb="15" eb="16">
      <t>ネン</t>
    </rPh>
    <rPh sb="16" eb="17">
      <t>ド</t>
    </rPh>
    <rPh sb="18" eb="20">
      <t>ウチワケ</t>
    </rPh>
    <rPh sb="21" eb="23">
      <t>テイキ</t>
    </rPh>
    <rPh sb="23" eb="25">
      <t>ジョウシャ</t>
    </rPh>
    <rPh sb="26" eb="28">
      <t>テイキ</t>
    </rPh>
    <rPh sb="28" eb="29">
      <t>ガイ</t>
    </rPh>
    <rPh sb="33" eb="35">
      <t>ソウスウ</t>
    </rPh>
    <rPh sb="38" eb="40">
      <t>ハッピョウ</t>
    </rPh>
    <phoneticPr fontId="2"/>
  </si>
  <si>
    <t>　　　注）無人駅については、正確なデータではありません。漆山駅は平成17年4月1日より無人駅となりました。</t>
    <rPh sb="3" eb="4">
      <t>チュウ</t>
    </rPh>
    <rPh sb="5" eb="7">
      <t>ムジン</t>
    </rPh>
    <rPh sb="7" eb="8">
      <t>エキ</t>
    </rPh>
    <rPh sb="14" eb="16">
      <t>セイカク</t>
    </rPh>
    <rPh sb="28" eb="30">
      <t>ウルシヤマ</t>
    </rPh>
    <rPh sb="30" eb="31">
      <t>エキ</t>
    </rPh>
    <rPh sb="32" eb="34">
      <t>ヘイセイ</t>
    </rPh>
    <rPh sb="36" eb="37">
      <t>ネン</t>
    </rPh>
    <rPh sb="38" eb="39">
      <t>ツキ</t>
    </rPh>
    <rPh sb="40" eb="41">
      <t>ニチ</t>
    </rPh>
    <rPh sb="43" eb="45">
      <t>ムジン</t>
    </rPh>
    <rPh sb="45" eb="46">
      <t>エキ</t>
    </rPh>
    <phoneticPr fontId="2"/>
  </si>
  <si>
    <t>資料　東日本旅客鉄道株式会社</t>
    <phoneticPr fontId="2"/>
  </si>
  <si>
    <t>総数のみ</t>
    <rPh sb="0" eb="2">
      <t>ソウスウ</t>
    </rPh>
    <phoneticPr fontId="2"/>
  </si>
  <si>
    <t>18～23</t>
    <phoneticPr fontId="2"/>
  </si>
  <si>
    <t>年度</t>
    <rPh sb="0" eb="2">
      <t>ネンド</t>
    </rPh>
    <phoneticPr fontId="2"/>
  </si>
  <si>
    <t>平成12</t>
    <rPh sb="0" eb="2">
      <t>ヘイセイ</t>
    </rPh>
    <phoneticPr fontId="2"/>
  </si>
  <si>
    <t>定期外乗車</t>
  </si>
  <si>
    <t>定期乗車</t>
  </si>
  <si>
    <t>総数</t>
    <phoneticPr fontId="2"/>
  </si>
  <si>
    <t>東金井駅</t>
  </si>
  <si>
    <t>山寺駅</t>
  </si>
  <si>
    <t>高瀬駅</t>
  </si>
  <si>
    <t>楯山駅</t>
  </si>
  <si>
    <t>蔵王駅</t>
  </si>
  <si>
    <t>漆山駅</t>
  </si>
  <si>
    <t>南出羽駅</t>
    <rPh sb="3" eb="4">
      <t>エキ</t>
    </rPh>
    <phoneticPr fontId="2"/>
  </si>
  <si>
    <t>羽前千歳駅</t>
    <rPh sb="2" eb="5">
      <t>チトセエキ</t>
    </rPh>
    <phoneticPr fontId="2"/>
  </si>
  <si>
    <t>北山形駅</t>
    <rPh sb="3" eb="4">
      <t>エキ</t>
    </rPh>
    <phoneticPr fontId="2"/>
  </si>
  <si>
    <t>山形駅</t>
  </si>
  <si>
    <t>総　数</t>
  </si>
  <si>
    <t>（人数単位　　百人）</t>
    <phoneticPr fontId="2"/>
  </si>
  <si>
    <t>　この表は山形市域にある各駅の乗車人員を計上しており、100人未満をおのおの四捨五入しているので、各欄の合計とは必ずしも一致しません。</t>
    <rPh sb="52" eb="54">
      <t>ゴウケイ</t>
    </rPh>
    <rPh sb="56" eb="57">
      <t>カナラ</t>
    </rPh>
    <rPh sb="60" eb="62">
      <t>イッチ</t>
    </rPh>
    <phoneticPr fontId="2"/>
  </si>
  <si>
    <t>９－５　ＪＲ東日本各駅における乗車人員</t>
    <phoneticPr fontId="2"/>
  </si>
  <si>
    <t>　　　※山形ORS=山形オフレールステーション</t>
    <rPh sb="4" eb="6">
      <t>ヤマガタ</t>
    </rPh>
    <rPh sb="10" eb="12">
      <t>ヤマガタ</t>
    </rPh>
    <phoneticPr fontId="2"/>
  </si>
  <si>
    <t>資料　日本貨物鉄道株式会社（東北支社南東北支店山形営業所）</t>
    <rPh sb="3" eb="5">
      <t>ニホン</t>
    </rPh>
    <rPh sb="7" eb="9">
      <t>テツドウ</t>
    </rPh>
    <rPh sb="9" eb="13">
      <t>カブシキガイシャ</t>
    </rPh>
    <rPh sb="14" eb="16">
      <t>トウホク</t>
    </rPh>
    <rPh sb="16" eb="18">
      <t>シシャ</t>
    </rPh>
    <rPh sb="18" eb="19">
      <t>ミナミ</t>
    </rPh>
    <rPh sb="19" eb="21">
      <t>トウホク</t>
    </rPh>
    <rPh sb="21" eb="23">
      <t>シテン</t>
    </rPh>
    <rPh sb="23" eb="25">
      <t>ヤマガタ</t>
    </rPh>
    <rPh sb="25" eb="27">
      <t>エイギョウ</t>
    </rPh>
    <rPh sb="27" eb="28">
      <t>ショ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</si>
  <si>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</si>
  <si>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　到着</t>
    <phoneticPr fontId="2"/>
  </si>
  <si>
    <t>　発送</t>
    <phoneticPr fontId="2"/>
  </si>
  <si>
    <t>蔵王駅</t>
    <phoneticPr fontId="2"/>
  </si>
  <si>
    <t>漆山駅</t>
    <phoneticPr fontId="2"/>
  </si>
  <si>
    <t>山形ORS</t>
    <phoneticPr fontId="2"/>
  </si>
  <si>
    <t>総  数</t>
    <phoneticPr fontId="2"/>
  </si>
  <si>
    <t>（容量単位　　ｔ）</t>
  </si>
  <si>
    <t>　なお、漆山駅については平成10年6月30日、蔵王駅については平成10年9月29日をもって貨物の取扱を終了しました。</t>
    <rPh sb="4" eb="6">
      <t>ウルシヤマ</t>
    </rPh>
    <rPh sb="6" eb="7">
      <t>エキ</t>
    </rPh>
    <rPh sb="12" eb="14">
      <t>ヘイセイ</t>
    </rPh>
    <rPh sb="16" eb="17">
      <t>ネン</t>
    </rPh>
    <rPh sb="18" eb="19">
      <t>ガツ</t>
    </rPh>
    <rPh sb="21" eb="22">
      <t>ニチ</t>
    </rPh>
    <rPh sb="23" eb="25">
      <t>ザオウ</t>
    </rPh>
    <rPh sb="25" eb="26">
      <t>エキ</t>
    </rPh>
    <rPh sb="31" eb="33">
      <t>ヘイセイ</t>
    </rPh>
    <rPh sb="35" eb="36">
      <t>ネン</t>
    </rPh>
    <rPh sb="37" eb="38">
      <t>ガツ</t>
    </rPh>
    <rPh sb="40" eb="41">
      <t>ニチ</t>
    </rPh>
    <rPh sb="45" eb="47">
      <t>カモツ</t>
    </rPh>
    <rPh sb="48" eb="50">
      <t>トリアツカイ</t>
    </rPh>
    <rPh sb="51" eb="53">
      <t>シュウリョウ</t>
    </rPh>
    <phoneticPr fontId="2"/>
  </si>
  <si>
    <t>　この表は、山形市域にある駅のうち、貨物取扱駅のみ計上しています。</t>
  </si>
  <si>
    <t>９－６　ＪＲ貨物各駅の貨物輸送量</t>
    <rPh sb="6" eb="8">
      <t>カモツ</t>
    </rPh>
    <phoneticPr fontId="2"/>
  </si>
  <si>
    <t>資料　山形運輸支局</t>
    <rPh sb="5" eb="7">
      <t>ウンユ</t>
    </rPh>
    <rPh sb="7" eb="9">
      <t>シキョク</t>
    </rPh>
    <phoneticPr fontId="2"/>
  </si>
  <si>
    <t>事業用</t>
    <phoneticPr fontId="2"/>
  </si>
  <si>
    <t>自家用</t>
    <rPh sb="0" eb="3">
      <t>ジカヨウ</t>
    </rPh>
    <phoneticPr fontId="2"/>
  </si>
  <si>
    <t>　　（用途別）</t>
    <phoneticPr fontId="2"/>
  </si>
  <si>
    <t>軽二輪</t>
  </si>
  <si>
    <t>小型二輪</t>
  </si>
  <si>
    <t>総　数</t>
    <phoneticPr fontId="2"/>
  </si>
  <si>
    <t>軽特殊車</t>
  </si>
  <si>
    <t>大型特殊車</t>
  </si>
  <si>
    <t>特種車</t>
    <rPh sb="0" eb="2">
      <t>トクシュ</t>
    </rPh>
    <phoneticPr fontId="2"/>
  </si>
  <si>
    <t>軽四輪車</t>
  </si>
  <si>
    <t>小型車</t>
  </si>
  <si>
    <t>普通車</t>
  </si>
  <si>
    <t>　・小型車</t>
    <phoneticPr fontId="2"/>
  </si>
  <si>
    <t>軽三輪</t>
    <rPh sb="0" eb="1">
      <t>ケイ</t>
    </rPh>
    <rPh sb="1" eb="3">
      <t>サンリン</t>
    </rPh>
    <phoneticPr fontId="2"/>
  </si>
  <si>
    <t>軽四輪</t>
  </si>
  <si>
    <t>被けん引車</t>
  </si>
  <si>
    <t>小型四輪</t>
  </si>
  <si>
    <t>普通車</t>
    <phoneticPr fontId="2"/>
  </si>
  <si>
    <t>　年度</t>
    <rPh sb="1" eb="3">
      <t>ネンド</t>
    </rPh>
    <phoneticPr fontId="2"/>
  </si>
  <si>
    <t>二　　　　　輪　　　　　車</t>
    <phoneticPr fontId="2"/>
  </si>
  <si>
    <t>特　　殊　　用　　途　　車</t>
    <phoneticPr fontId="2"/>
  </si>
  <si>
    <t>乗              用　　　　車</t>
    <phoneticPr fontId="2"/>
  </si>
  <si>
    <t>乗合普通</t>
  </si>
  <si>
    <t>貨　　　　　　　物　　　　　　　車</t>
    <phoneticPr fontId="2"/>
  </si>
  <si>
    <t>　　　　　区分</t>
    <rPh sb="5" eb="7">
      <t>クブン</t>
    </rPh>
    <phoneticPr fontId="2"/>
  </si>
  <si>
    <t>　この表は、山形市域分のものであり、各年度末現在の数です。</t>
    <phoneticPr fontId="2"/>
  </si>
  <si>
    <t>９－７　自動車在籍台数</t>
    <phoneticPr fontId="2"/>
  </si>
  <si>
    <t>　　　※平成19年10月1日民営・分社化以降、「普通局」と「特定局」の区別なく「郵便局」といいます。</t>
    <rPh sb="4" eb="6">
      <t>ヘイセイ</t>
    </rPh>
    <rPh sb="8" eb="9">
      <t>ネン</t>
    </rPh>
    <rPh sb="11" eb="12">
      <t>ツキ</t>
    </rPh>
    <rPh sb="13" eb="14">
      <t>ヒ</t>
    </rPh>
    <rPh sb="14" eb="16">
      <t>ミンエイ</t>
    </rPh>
    <rPh sb="17" eb="20">
      <t>ブンシャカ</t>
    </rPh>
    <rPh sb="20" eb="22">
      <t>イコウ</t>
    </rPh>
    <rPh sb="24" eb="26">
      <t>フツウ</t>
    </rPh>
    <rPh sb="26" eb="27">
      <t>キョク</t>
    </rPh>
    <rPh sb="30" eb="32">
      <t>トクテイ</t>
    </rPh>
    <rPh sb="32" eb="33">
      <t>キョク</t>
    </rPh>
    <rPh sb="35" eb="37">
      <t>クベツ</t>
    </rPh>
    <rPh sb="40" eb="43">
      <t>ユウビンキョク</t>
    </rPh>
    <phoneticPr fontId="2"/>
  </si>
  <si>
    <t>資料　日本郵便株式会社山形中央郵便局、日本郵便株式会社山形南郵便局</t>
    <rPh sb="3" eb="5">
      <t>ニホン</t>
    </rPh>
    <rPh sb="5" eb="7">
      <t>ユウビン</t>
    </rPh>
    <rPh sb="7" eb="9">
      <t>カブシキ</t>
    </rPh>
    <rPh sb="9" eb="11">
      <t>カイシャ</t>
    </rPh>
    <rPh sb="11" eb="13">
      <t>ヤマガタ</t>
    </rPh>
    <rPh sb="19" eb="21">
      <t>ニホン</t>
    </rPh>
    <rPh sb="21" eb="23">
      <t>ユウビン</t>
    </rPh>
    <rPh sb="23" eb="25">
      <t>カブシキ</t>
    </rPh>
    <rPh sb="25" eb="27">
      <t>カイシャ</t>
    </rPh>
    <rPh sb="27" eb="29">
      <t>ヤマガタ</t>
    </rPh>
    <rPh sb="29" eb="30">
      <t>ミナミ</t>
    </rPh>
    <rPh sb="30" eb="33">
      <t>ユウビンキョク</t>
    </rPh>
    <phoneticPr fontId="2"/>
  </si>
  <si>
    <t>今後は県単位のみの集計となる。</t>
    <rPh sb="0" eb="2">
      <t>コンゴ</t>
    </rPh>
    <rPh sb="3" eb="6">
      <t>ケンタンイ</t>
    </rPh>
    <rPh sb="9" eb="11">
      <t>シュウケイ</t>
    </rPh>
    <phoneticPr fontId="2"/>
  </si>
  <si>
    <t>平成14年度</t>
    <rPh sb="0" eb="2">
      <t>ヘイセイ</t>
    </rPh>
    <phoneticPr fontId="2"/>
  </si>
  <si>
    <t>（貸　与）</t>
    <phoneticPr fontId="2"/>
  </si>
  <si>
    <t>売りさばき所</t>
  </si>
  <si>
    <t>簡易郵便局</t>
  </si>
  <si>
    <t>特定局</t>
    <phoneticPr fontId="2"/>
  </si>
  <si>
    <t>普通局</t>
    <phoneticPr fontId="2"/>
  </si>
  <si>
    <t>私書箱</t>
    <phoneticPr fontId="2"/>
  </si>
  <si>
    <t>ポスト</t>
    <phoneticPr fontId="2"/>
  </si>
  <si>
    <t>切手・印紙</t>
  </si>
  <si>
    <t>郵　　　便　　　局　　　数</t>
    <phoneticPr fontId="2"/>
  </si>
  <si>
    <t>　この表は、山形中央郵便局及び山形南郵便局管内の施設数を計上しています。</t>
    <rPh sb="13" eb="14">
      <t>オヨ</t>
    </rPh>
    <rPh sb="15" eb="17">
      <t>ヤマガタ</t>
    </rPh>
    <rPh sb="17" eb="18">
      <t>ミナミ</t>
    </rPh>
    <rPh sb="18" eb="21">
      <t>ユウビンキョク</t>
    </rPh>
    <phoneticPr fontId="2"/>
  </si>
  <si>
    <t>９－８　郵便施設数</t>
    <phoneticPr fontId="2"/>
  </si>
  <si>
    <t>資料　日本郵便株式会社山形中央郵便局、日本郵便株式会社山形南郵便局</t>
    <rPh sb="3" eb="5">
      <t>ニホン</t>
    </rPh>
    <rPh sb="5" eb="7">
      <t>ユウビン</t>
    </rPh>
    <rPh sb="7" eb="9">
      <t>カブシキ</t>
    </rPh>
    <rPh sb="9" eb="11">
      <t>カイシャ</t>
    </rPh>
    <rPh sb="11" eb="13">
      <t>ヤマガタ</t>
    </rPh>
    <rPh sb="19" eb="21">
      <t>ニホン</t>
    </rPh>
    <rPh sb="21" eb="22">
      <t>ユウ</t>
    </rPh>
    <rPh sb="22" eb="23">
      <t>ビン</t>
    </rPh>
    <rPh sb="23" eb="25">
      <t>カブシキ</t>
    </rPh>
    <rPh sb="25" eb="27">
      <t>カイシャ</t>
    </rPh>
    <rPh sb="27" eb="29">
      <t>ヤマガタ</t>
    </rPh>
    <rPh sb="29" eb="30">
      <t>ミナミ</t>
    </rPh>
    <rPh sb="30" eb="33">
      <t>ユウビンキョク</t>
    </rPh>
    <phoneticPr fontId="2"/>
  </si>
  <si>
    <t>今後は県単位の集計のみとなる。</t>
    <rPh sb="0" eb="2">
      <t>コンゴ</t>
    </rPh>
    <rPh sb="3" eb="6">
      <t>ケンタンイ</t>
    </rPh>
    <rPh sb="7" eb="9">
      <t>シュウケイ</t>
    </rPh>
    <phoneticPr fontId="2"/>
  </si>
  <si>
    <t>配達数</t>
    <phoneticPr fontId="2"/>
  </si>
  <si>
    <t>引受数</t>
    <phoneticPr fontId="2"/>
  </si>
  <si>
    <t>書留等</t>
    <rPh sb="1" eb="2">
      <t>トメ</t>
    </rPh>
    <rPh sb="2" eb="3">
      <t>トウ</t>
    </rPh>
    <phoneticPr fontId="2"/>
  </si>
  <si>
    <t>普通速達</t>
  </si>
  <si>
    <t>普通通常</t>
  </si>
  <si>
    <t>　この表は、山形中央郵便局及び山形南郵便局管内の数値を計上しています。</t>
    <rPh sb="13" eb="14">
      <t>オヨ</t>
    </rPh>
    <rPh sb="15" eb="17">
      <t>ヤマガタ</t>
    </rPh>
    <rPh sb="17" eb="18">
      <t>ミナミ</t>
    </rPh>
    <rPh sb="18" eb="21">
      <t>ユウビンキョク</t>
    </rPh>
    <rPh sb="24" eb="26">
      <t>スウチ</t>
    </rPh>
    <phoneticPr fontId="2"/>
  </si>
  <si>
    <t>９－９　通常郵便物（内国郵便）の引受、配達数</t>
    <phoneticPr fontId="2"/>
  </si>
  <si>
    <t>　　　※（５）特殊取扱分として、「普通通常」以外を計上しています。</t>
    <rPh sb="7" eb="9">
      <t>トクシュ</t>
    </rPh>
    <rPh sb="9" eb="10">
      <t>ト</t>
    </rPh>
    <rPh sb="10" eb="11">
      <t>アツカ</t>
    </rPh>
    <rPh sb="11" eb="12">
      <t>ブン</t>
    </rPh>
    <rPh sb="17" eb="19">
      <t>フツウ</t>
    </rPh>
    <rPh sb="19" eb="21">
      <t>ツウジョウ</t>
    </rPh>
    <rPh sb="22" eb="24">
      <t>イガイ</t>
    </rPh>
    <rPh sb="25" eb="27">
      <t>ケイジョウ</t>
    </rPh>
    <phoneticPr fontId="2"/>
  </si>
  <si>
    <t>　　　※（４）日本郵便㈱山形中央郵便局については、書留通常に速達書留の数が含まれています。</t>
    <rPh sb="7" eb="9">
      <t>ニホン</t>
    </rPh>
    <rPh sb="9" eb="11">
      <t>ユウビン</t>
    </rPh>
    <rPh sb="12" eb="14">
      <t>ヤマガタ</t>
    </rPh>
    <rPh sb="14" eb="16">
      <t>チュウオウ</t>
    </rPh>
    <rPh sb="16" eb="19">
      <t>ユウビンキョク</t>
    </rPh>
    <rPh sb="25" eb="27">
      <t>カキトメ</t>
    </rPh>
    <rPh sb="27" eb="29">
      <t>ツウジョウ</t>
    </rPh>
    <rPh sb="30" eb="32">
      <t>ソクタツ</t>
    </rPh>
    <rPh sb="32" eb="34">
      <t>カキトメ</t>
    </rPh>
    <rPh sb="35" eb="36">
      <t>カズ</t>
    </rPh>
    <rPh sb="37" eb="38">
      <t>フク</t>
    </rPh>
    <phoneticPr fontId="2"/>
  </si>
  <si>
    <t>　　　※（３）日本郵便㈱山形中央郵便局については、普通通常に普通速達の数が含まれています。</t>
    <rPh sb="7" eb="9">
      <t>ニホン</t>
    </rPh>
    <rPh sb="9" eb="11">
      <t>ユウビン</t>
    </rPh>
    <rPh sb="12" eb="14">
      <t>ヤマガタ</t>
    </rPh>
    <rPh sb="14" eb="16">
      <t>チュウオウ</t>
    </rPh>
    <rPh sb="16" eb="19">
      <t>ユウビンキョク</t>
    </rPh>
    <rPh sb="25" eb="27">
      <t>フツウ</t>
    </rPh>
    <rPh sb="27" eb="29">
      <t>ツウジョウ</t>
    </rPh>
    <rPh sb="30" eb="32">
      <t>フツウ</t>
    </rPh>
    <rPh sb="32" eb="34">
      <t>ソクタツ</t>
    </rPh>
    <rPh sb="35" eb="36">
      <t>カズ</t>
    </rPh>
    <rPh sb="37" eb="38">
      <t>フク</t>
    </rPh>
    <phoneticPr fontId="2"/>
  </si>
  <si>
    <t>　　　※（２）郵便事業（株）山形支店については、書留通常に速達書留の数が含まれています。</t>
    <rPh sb="7" eb="9">
      <t>ユウビン</t>
    </rPh>
    <rPh sb="9" eb="11">
      <t>ジギョウ</t>
    </rPh>
    <rPh sb="12" eb="13">
      <t>カブ</t>
    </rPh>
    <rPh sb="14" eb="16">
      <t>ヤマガタ</t>
    </rPh>
    <rPh sb="16" eb="18">
      <t>シテン</t>
    </rPh>
    <rPh sb="24" eb="26">
      <t>カキトメ</t>
    </rPh>
    <rPh sb="26" eb="28">
      <t>ツウジョウ</t>
    </rPh>
    <rPh sb="29" eb="31">
      <t>ソクタツ</t>
    </rPh>
    <rPh sb="31" eb="33">
      <t>カキトメ</t>
    </rPh>
    <rPh sb="34" eb="35">
      <t>カズ</t>
    </rPh>
    <rPh sb="36" eb="37">
      <t>フク</t>
    </rPh>
    <phoneticPr fontId="2"/>
  </si>
  <si>
    <t>　　　※（１）郵便事業（株）山形支店については、普通通常に普通速達の数が含まれています。</t>
    <rPh sb="7" eb="9">
      <t>ユウビン</t>
    </rPh>
    <rPh sb="9" eb="11">
      <t>ジギョウ</t>
    </rPh>
    <rPh sb="12" eb="13">
      <t>カブ</t>
    </rPh>
    <rPh sb="14" eb="16">
      <t>ヤマガタ</t>
    </rPh>
    <rPh sb="16" eb="18">
      <t>シテン</t>
    </rPh>
    <rPh sb="24" eb="26">
      <t>フツウ</t>
    </rPh>
    <rPh sb="26" eb="28">
      <t>ツウジョウ</t>
    </rPh>
    <rPh sb="29" eb="31">
      <t>フツウ</t>
    </rPh>
    <rPh sb="31" eb="33">
      <t>ソクタツ</t>
    </rPh>
    <rPh sb="34" eb="35">
      <t>カズ</t>
    </rPh>
    <rPh sb="36" eb="37">
      <t>フク</t>
    </rPh>
    <phoneticPr fontId="2"/>
  </si>
  <si>
    <t>資料　日本郵便㈱山形中央郵便局、日本郵便㈱山形南郵便局</t>
    <rPh sb="3" eb="5">
      <t>ニホン</t>
    </rPh>
    <rPh sb="5" eb="7">
      <t>ユウビン</t>
    </rPh>
    <rPh sb="8" eb="10">
      <t>ヤマガタ</t>
    </rPh>
    <rPh sb="10" eb="12">
      <t>チュウオウ</t>
    </rPh>
    <rPh sb="12" eb="14">
      <t>ユウビン</t>
    </rPh>
    <rPh sb="14" eb="15">
      <t>キョク</t>
    </rPh>
    <rPh sb="16" eb="18">
      <t>ニホン</t>
    </rPh>
    <rPh sb="18" eb="20">
      <t>ユウビン</t>
    </rPh>
    <rPh sb="21" eb="23">
      <t>ヤマガタ</t>
    </rPh>
    <rPh sb="23" eb="24">
      <t>ミナミ</t>
    </rPh>
    <rPh sb="24" eb="27">
      <t>ユウビンキョク</t>
    </rPh>
    <phoneticPr fontId="2"/>
  </si>
  <si>
    <t>※（５）16,847</t>
    <phoneticPr fontId="2"/>
  </si>
  <si>
    <t>※（４）14,766</t>
    <phoneticPr fontId="2"/>
  </si>
  <si>
    <t>※（３）720,010</t>
    <phoneticPr fontId="2"/>
  </si>
  <si>
    <t>※（２）14,705</t>
    <phoneticPr fontId="2"/>
  </si>
  <si>
    <t>※（１）655,365</t>
    <phoneticPr fontId="2"/>
  </si>
  <si>
    <t>※（５）50,517</t>
    <phoneticPr fontId="2"/>
  </si>
  <si>
    <t>※（４）   551</t>
    <phoneticPr fontId="2"/>
  </si>
  <si>
    <t>※（２）6,703</t>
    <phoneticPr fontId="2"/>
  </si>
  <si>
    <t>※（１）1,718,946</t>
    <phoneticPr fontId="2"/>
  </si>
  <si>
    <t>速達書留</t>
    <rPh sb="0" eb="2">
      <t>ソクタツ</t>
    </rPh>
    <rPh sb="2" eb="4">
      <t>カキトメ</t>
    </rPh>
    <phoneticPr fontId="2"/>
  </si>
  <si>
    <t>書留通常</t>
    <rPh sb="1" eb="2">
      <t>トメ</t>
    </rPh>
    <phoneticPr fontId="2"/>
  </si>
  <si>
    <t>普通速達</t>
    <phoneticPr fontId="2"/>
  </si>
  <si>
    <t>　この表は、山形中央郵便局及び山形南郵便局管内の数値を計上しています。</t>
    <rPh sb="13" eb="14">
      <t>オヨ</t>
    </rPh>
    <rPh sb="15" eb="17">
      <t>ヤマガタ</t>
    </rPh>
    <rPh sb="17" eb="18">
      <t>ミナミ</t>
    </rPh>
    <rPh sb="18" eb="21">
      <t>ユウビンキョク</t>
    </rPh>
    <rPh sb="25" eb="26">
      <t>アタイ</t>
    </rPh>
    <phoneticPr fontId="2"/>
  </si>
  <si>
    <t>９－１０　小包郵便物（内国郵便）の引受、配達数</t>
    <phoneticPr fontId="2"/>
  </si>
  <si>
    <t>資料　　ＮＴＴ東日本山形支店</t>
    <rPh sb="0" eb="2">
      <t>シリョウ</t>
    </rPh>
    <rPh sb="7" eb="8">
      <t>ヒガシ</t>
    </rPh>
    <rPh sb="8" eb="10">
      <t>ニホン</t>
    </rPh>
    <rPh sb="10" eb="12">
      <t>ヤマガタ</t>
    </rPh>
    <rPh sb="12" eb="14">
      <t>シテン</t>
    </rPh>
    <phoneticPr fontId="2"/>
  </si>
  <si>
    <t>公衆電話数（台）</t>
    <rPh sb="0" eb="2">
      <t>コウシュウ</t>
    </rPh>
    <rPh sb="2" eb="4">
      <t>デンワ</t>
    </rPh>
    <rPh sb="4" eb="5">
      <t>スウ</t>
    </rPh>
    <rPh sb="6" eb="7">
      <t>ダイ</t>
    </rPh>
    <phoneticPr fontId="2"/>
  </si>
  <si>
    <t>ＩＳＤＮ
（ディジタル回線）</t>
    <rPh sb="11" eb="13">
      <t>カイセン</t>
    </rPh>
    <phoneticPr fontId="2"/>
  </si>
  <si>
    <t>一般加入電話
（アナログ回線）</t>
    <rPh sb="0" eb="2">
      <t>イッパン</t>
    </rPh>
    <rPh sb="2" eb="4">
      <t>カニュウ</t>
    </rPh>
    <rPh sb="4" eb="6">
      <t>デンワ</t>
    </rPh>
    <rPh sb="12" eb="14">
      <t>カイセン</t>
    </rPh>
    <phoneticPr fontId="2"/>
  </si>
  <si>
    <t>　この表は、各年度末現在の数です。なお、（）は、単位を表しています。</t>
    <rPh sb="24" eb="26">
      <t>タンイ</t>
    </rPh>
    <rPh sb="27" eb="28">
      <t>アラワ</t>
    </rPh>
    <phoneticPr fontId="2"/>
  </si>
  <si>
    <t>９－１１　電話機数</t>
    <phoneticPr fontId="2"/>
  </si>
  <si>
    <t>令和元年度</t>
    <rPh sb="0" eb="1">
      <t>レイ</t>
    </rPh>
    <rPh sb="1" eb="2">
      <t>ワ</t>
    </rPh>
    <rPh sb="2" eb="3">
      <t>モト</t>
    </rPh>
    <rPh sb="3" eb="4">
      <t>ネン</t>
    </rPh>
    <rPh sb="4" eb="5">
      <t>ド</t>
    </rPh>
    <phoneticPr fontId="2"/>
  </si>
  <si>
    <t>　それぞれ各年度末現在の数です。</t>
    <rPh sb="5" eb="6">
      <t>カク</t>
    </rPh>
    <rPh sb="6" eb="9">
      <t>ネンドマツ</t>
    </rPh>
    <rPh sb="9" eb="11">
      <t>ゲンザイ</t>
    </rPh>
    <rPh sb="12" eb="13">
      <t>カズ</t>
    </rPh>
    <phoneticPr fontId="16"/>
  </si>
  <si>
    <t>平成27年度</t>
    <rPh sb="0" eb="2">
      <t>ヘイセイ</t>
    </rPh>
    <rPh sb="4" eb="5">
      <t>ネン</t>
    </rPh>
    <rPh sb="5" eb="6">
      <t>ド</t>
    </rPh>
    <phoneticPr fontId="2"/>
  </si>
  <si>
    <t>令和元年</t>
    <rPh sb="0" eb="1">
      <t>レイ</t>
    </rPh>
    <rPh sb="1" eb="2">
      <t>ワ</t>
    </rPh>
    <rPh sb="2" eb="3">
      <t>ガン</t>
    </rPh>
    <phoneticPr fontId="2"/>
  </si>
  <si>
    <t>令和元</t>
    <rPh sb="0" eb="1">
      <t>レイ</t>
    </rPh>
    <rPh sb="1" eb="2">
      <t>ワ</t>
    </rPh>
    <rPh sb="2" eb="3">
      <t>ガン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</si>
  <si>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</si>
  <si>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公表なし</t>
    <rPh sb="0" eb="2">
      <t>コウヒョウ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</si>
  <si>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</si>
  <si>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　令和元年度以降は、軽二輪を除きます。</t>
    <rPh sb="1" eb="3">
      <t>レイワ</t>
    </rPh>
    <rPh sb="3" eb="5">
      <t>ガンネン</t>
    </rPh>
    <rPh sb="5" eb="6">
      <t>ド</t>
    </rPh>
    <rPh sb="6" eb="8">
      <t>イコウ</t>
    </rPh>
    <rPh sb="10" eb="13">
      <t>ケイニリン</t>
    </rPh>
    <rPh sb="14" eb="15">
      <t>ノゾ</t>
    </rPh>
    <phoneticPr fontId="2"/>
  </si>
  <si>
    <t>令和元年度</t>
    <rPh sb="0" eb="1">
      <t>レイ</t>
    </rPh>
    <rPh sb="1" eb="2">
      <t>ワ</t>
    </rPh>
    <rPh sb="2" eb="3">
      <t>ガン</t>
    </rPh>
    <rPh sb="3" eb="4">
      <t>ネン</t>
    </rPh>
    <rPh sb="4" eb="5">
      <t>ド</t>
    </rPh>
    <phoneticPr fontId="2"/>
  </si>
  <si>
    <t>令和2年度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</si>
  <si>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令和元年度</t>
    <rPh sb="0" eb="2">
      <t>レイワ</t>
    </rPh>
    <rPh sb="2" eb="3">
      <t>ガン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</si>
  <si>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</si>
  <si>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資料　村山保健所、山形市保健所</t>
    <rPh sb="3" eb="5">
      <t>ムラヤマ</t>
    </rPh>
    <rPh sb="9" eb="15">
      <t>ヤマガタシホケンジョ</t>
    </rPh>
    <phoneticPr fontId="2"/>
  </si>
  <si>
    <t>※令和元年度より山形市保健所にて数値を算出しています。</t>
    <rPh sb="1" eb="3">
      <t>レイワ</t>
    </rPh>
    <rPh sb="3" eb="5">
      <t>ガンネン</t>
    </rPh>
    <rPh sb="5" eb="6">
      <t>ド</t>
    </rPh>
    <rPh sb="8" eb="11">
      <t>ヤマガタシ</t>
    </rPh>
    <rPh sb="11" eb="14">
      <t>ホケンジョ</t>
    </rPh>
    <rPh sb="16" eb="18">
      <t>スウチ</t>
    </rPh>
    <rPh sb="19" eb="21">
      <t>サンシュツ</t>
    </rPh>
    <phoneticPr fontId="16"/>
  </si>
  <si>
    <t>令和2年</t>
    <rPh sb="0" eb="1">
      <t>レイ</t>
    </rPh>
    <rPh sb="1" eb="2">
      <t>ワ</t>
    </rPh>
    <phoneticPr fontId="2"/>
  </si>
  <si>
    <t>令和3年</t>
    <rPh sb="0" eb="1">
      <t>レイ</t>
    </rPh>
    <rPh sb="1" eb="2">
      <t>ワ</t>
    </rPh>
    <phoneticPr fontId="2"/>
  </si>
  <si>
    <t>令和3年度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</si>
  <si>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令和4年度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</si>
  <si>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</si>
  <si>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</si>
  <si>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令和4年</t>
    <rPh sb="0" eb="1">
      <t>レイ</t>
    </rPh>
    <rPh sb="1" eb="2">
      <t>ワ</t>
    </rPh>
    <phoneticPr fontId="2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</si>
  <si>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</si>
  <si>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</si>
  <si>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-</t>
    <phoneticPr fontId="1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</si>
  <si>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</si>
  <si>
    <t>令和5年度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</si>
  <si>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令和6年度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</si>
  <si>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</si>
  <si>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</si>
  <si>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※「平成26年」以降の件数は、新規発給件数を示す（変更残存、増補、紛失届出の件数を含まない。）</t>
    <rPh sb="2" eb="4">
      <t>ヘイセイ</t>
    </rPh>
    <rPh sb="6" eb="7">
      <t>ネン</t>
    </rPh>
    <rPh sb="8" eb="10">
      <t>イコウ</t>
    </rPh>
    <rPh sb="11" eb="13">
      <t>ケンスウ</t>
    </rPh>
    <rPh sb="15" eb="17">
      <t>シンキ</t>
    </rPh>
    <rPh sb="17" eb="19">
      <t>ハッキュウ</t>
    </rPh>
    <rPh sb="19" eb="21">
      <t>ケンスウ</t>
    </rPh>
    <rPh sb="22" eb="23">
      <t>シメ</t>
    </rPh>
    <rPh sb="25" eb="27">
      <t>ヘンコウ</t>
    </rPh>
    <rPh sb="27" eb="29">
      <t>ザンゾン</t>
    </rPh>
    <rPh sb="30" eb="32">
      <t>ゾウホ</t>
    </rPh>
    <rPh sb="33" eb="35">
      <t>フンシツ</t>
    </rPh>
    <rPh sb="35" eb="37">
      <t>トドケデ</t>
    </rPh>
    <rPh sb="38" eb="40">
      <t>ケンスウ</t>
    </rPh>
    <rPh sb="41" eb="42">
      <t>フク</t>
    </rPh>
    <phoneticPr fontId="2"/>
  </si>
  <si>
    <t>資料　山形県みらい企画創造部　多文化共生・国際交流推進課</t>
    <rPh sb="9" eb="11">
      <t>キカク</t>
    </rPh>
    <rPh sb="11" eb="13">
      <t>ソウゾウ</t>
    </rPh>
    <rPh sb="13" eb="14">
      <t>ブ</t>
    </rPh>
    <rPh sb="15" eb="18">
      <t>タブンカ</t>
    </rPh>
    <rPh sb="18" eb="20">
      <t>キョウセイ</t>
    </rPh>
    <rPh sb="21" eb="23">
      <t>コクサイ</t>
    </rPh>
    <rPh sb="23" eb="25">
      <t>コウリュウ</t>
    </rPh>
    <rPh sb="25" eb="27">
      <t>スイシン</t>
    </rPh>
    <rPh sb="27" eb="28">
      <t>カ</t>
    </rPh>
    <phoneticPr fontId="2"/>
  </si>
  <si>
    <t>-</t>
    <phoneticPr fontId="1"/>
  </si>
  <si>
    <t>　Q1</t>
    <phoneticPr fontId="2"/>
  </si>
  <si>
    <t>　４．平成23年度より、市郷土館・最上義光歴史館を追加しています。（平成26年度より記載）</t>
    <rPh sb="3" eb="5">
      <t>ヘイセイ</t>
    </rPh>
    <rPh sb="7" eb="9">
      <t>ネンド</t>
    </rPh>
    <rPh sb="12" eb="13">
      <t>シ</t>
    </rPh>
    <rPh sb="13" eb="15">
      <t>キョウド</t>
    </rPh>
    <rPh sb="15" eb="16">
      <t>カン</t>
    </rPh>
    <rPh sb="17" eb="19">
      <t>モガミ</t>
    </rPh>
    <rPh sb="19" eb="21">
      <t>ヨシアキ</t>
    </rPh>
    <rPh sb="21" eb="23">
      <t>レキシ</t>
    </rPh>
    <rPh sb="23" eb="24">
      <t>カン</t>
    </rPh>
    <rPh sb="25" eb="27">
      <t>ツイカ</t>
    </rPh>
    <rPh sb="34" eb="36">
      <t>ヘイセイ</t>
    </rPh>
    <rPh sb="38" eb="40">
      <t>ネンド</t>
    </rPh>
    <rPh sb="42" eb="44">
      <t>キサイ</t>
    </rPh>
    <phoneticPr fontId="2"/>
  </si>
  <si>
    <t>　５．令和4年度よりまなび館からＱ1に変更となりました。（令和3年度までまなび館で集計）</t>
    <rPh sb="3" eb="5">
      <t>レイワ</t>
    </rPh>
    <rPh sb="6" eb="8">
      <t>ネンド</t>
    </rPh>
    <rPh sb="13" eb="14">
      <t>ヤカタ</t>
    </rPh>
    <rPh sb="19" eb="21">
      <t>ヘンコウ</t>
    </rPh>
    <rPh sb="29" eb="31">
      <t>レイワ</t>
    </rPh>
    <rPh sb="32" eb="34">
      <t>ネンド</t>
    </rPh>
    <rPh sb="39" eb="40">
      <t>ヤカタ</t>
    </rPh>
    <rPh sb="41" eb="43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</si>
</sst>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6"/>
      <name val="ＭＳ Ｐ明朝"/>
      <family val="1"/>
      <charset val="128"/>
    </font>
    <font>
      <sz val="8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3" fillId="0" borderId="0" applyFill="0" applyBorder="0" applyAlignment="0" applyProtection="0"/>
    <xf numFmtId="0" fontId="3" fillId="0" borderId="0"/>
  </cellStyleXfs>
  <cellXfs count="300">
    <xf numFmtId="0" fontId="0" fillId="0" borderId="0" xfId="0">
      <alignment vertical="center"/>
    </xf>
    <xf numFmtId="38" fontId="6" fillId="0" borderId="0" xfId="2" applyFont="1" applyFill="1"/>
    <xf numFmtId="38" fontId="6" fillId="0" borderId="3" xfId="2" applyFont="1" applyFill="1" applyBorder="1"/>
    <xf numFmtId="38" fontId="4" fillId="0" borderId="4" xfId="2" applyFont="1" applyFill="1" applyBorder="1"/>
    <xf numFmtId="38" fontId="4" fillId="0" borderId="3" xfId="2" applyFont="1" applyFill="1" applyBorder="1"/>
    <xf numFmtId="38" fontId="5" fillId="0" borderId="0" xfId="2" applyFont="1" applyFill="1" applyBorder="1"/>
    <xf numFmtId="38" fontId="5" fillId="0" borderId="0" xfId="2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38" fontId="5" fillId="0" borderId="0" xfId="2" applyFont="1" applyFill="1" applyBorder="1" applyAlignment="1">
      <alignment horizontal="right"/>
    </xf>
    <xf numFmtId="38" fontId="5" fillId="0" borderId="0" xfId="2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center"/>
    </xf>
    <xf numFmtId="176" fontId="5" fillId="0" borderId="0" xfId="2" applyNumberFormat="1" applyFont="1" applyFill="1" applyBorder="1" applyAlignment="1">
      <alignment horizontal="right"/>
    </xf>
    <xf numFmtId="38" fontId="5" fillId="0" borderId="5" xfId="2" applyFont="1" applyFill="1" applyBorder="1"/>
    <xf numFmtId="38" fontId="5" fillId="0" borderId="0" xfId="2" applyFont="1" applyFill="1" applyBorder="1" applyAlignment="1"/>
    <xf numFmtId="38" fontId="4" fillId="0" borderId="0" xfId="2" applyFont="1" applyFill="1" applyBorder="1"/>
    <xf numFmtId="38" fontId="5" fillId="0" borderId="5" xfId="2" applyFont="1" applyFill="1" applyBorder="1" applyAlignment="1"/>
    <xf numFmtId="38" fontId="5" fillId="0" borderId="0" xfId="2" applyFont="1" applyFill="1"/>
    <xf numFmtId="38" fontId="5" fillId="0" borderId="1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6" fillId="0" borderId="0" xfId="2" applyFont="1" applyFill="1" applyBorder="1"/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/>
    </xf>
    <xf numFmtId="0" fontId="4" fillId="0" borderId="0" xfId="1" applyFont="1"/>
    <xf numFmtId="0" fontId="6" fillId="0" borderId="0" xfId="1" applyFont="1"/>
    <xf numFmtId="38" fontId="4" fillId="0" borderId="3" xfId="2" applyFont="1" applyBorder="1"/>
    <xf numFmtId="38" fontId="4" fillId="0" borderId="10" xfId="2" applyFont="1" applyBorder="1"/>
    <xf numFmtId="0" fontId="6" fillId="0" borderId="4" xfId="1" applyFont="1" applyBorder="1"/>
    <xf numFmtId="38" fontId="6" fillId="0" borderId="0" xfId="2" applyFont="1" applyBorder="1"/>
    <xf numFmtId="38" fontId="6" fillId="0" borderId="0" xfId="2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38" fontId="6" fillId="0" borderId="3" xfId="2" applyFont="1" applyBorder="1" applyAlignment="1">
      <alignment horizontal="center"/>
    </xf>
    <xf numFmtId="38" fontId="6" fillId="0" borderId="10" xfId="2" applyFont="1" applyFill="1" applyBorder="1"/>
    <xf numFmtId="38" fontId="6" fillId="0" borderId="12" xfId="2" applyFont="1" applyFill="1" applyBorder="1"/>
    <xf numFmtId="38" fontId="6" fillId="0" borderId="5" xfId="2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0" xfId="1" applyFont="1" applyAlignment="1">
      <alignment vertical="center"/>
    </xf>
    <xf numFmtId="0" fontId="4" fillId="0" borderId="3" xfId="1" applyFont="1" applyBorder="1"/>
    <xf numFmtId="176" fontId="6" fillId="0" borderId="18" xfId="3" applyNumberFormat="1" applyFont="1" applyFill="1" applyBorder="1" applyAlignment="1" applyProtection="1">
      <alignment horizontal="right" vertical="center"/>
    </xf>
    <xf numFmtId="176" fontId="6" fillId="0" borderId="19" xfId="3" applyNumberFormat="1" applyFont="1" applyFill="1" applyBorder="1" applyAlignment="1" applyProtection="1">
      <alignment horizontal="right" vertical="center"/>
    </xf>
    <xf numFmtId="38" fontId="6" fillId="0" borderId="0" xfId="2" applyFont="1" applyBorder="1" applyAlignment="1"/>
    <xf numFmtId="38" fontId="6" fillId="0" borderId="12" xfId="2" applyFont="1" applyBorder="1" applyAlignment="1"/>
    <xf numFmtId="38" fontId="6" fillId="0" borderId="12" xfId="2" applyFont="1" applyBorder="1" applyAlignment="1">
      <alignment horizontal="center"/>
    </xf>
    <xf numFmtId="0" fontId="4" fillId="0" borderId="0" xfId="1" applyFont="1" applyAlignment="1">
      <alignment horizontal="right"/>
    </xf>
    <xf numFmtId="38" fontId="6" fillId="0" borderId="0" xfId="2" applyFont="1" applyAlignment="1"/>
    <xf numFmtId="38" fontId="10" fillId="0" borderId="0" xfId="2" applyFont="1" applyAlignment="1"/>
    <xf numFmtId="38" fontId="10" fillId="0" borderId="12" xfId="2" applyFont="1" applyBorder="1" applyAlignment="1"/>
    <xf numFmtId="38" fontId="6" fillId="0" borderId="0" xfId="2" applyFont="1" applyAlignment="1">
      <alignment horizontal="right"/>
    </xf>
    <xf numFmtId="38" fontId="10" fillId="0" borderId="0" xfId="2" applyFont="1" applyBorder="1" applyAlignment="1"/>
    <xf numFmtId="38" fontId="6" fillId="0" borderId="0" xfId="2" applyFont="1" applyFill="1" applyBorder="1" applyAlignment="1">
      <alignment vertical="center"/>
    </xf>
    <xf numFmtId="38" fontId="6" fillId="0" borderId="12" xfId="2" applyFont="1" applyFill="1" applyBorder="1" applyAlignment="1">
      <alignment vertical="center"/>
    </xf>
    <xf numFmtId="176" fontId="6" fillId="0" borderId="0" xfId="2" applyNumberFormat="1" applyFont="1" applyFill="1" applyBorder="1"/>
    <xf numFmtId="176" fontId="6" fillId="0" borderId="0" xfId="2" applyNumberFormat="1" applyFont="1" applyFill="1" applyBorder="1" applyAlignment="1">
      <alignment horizontal="right"/>
    </xf>
    <xf numFmtId="176" fontId="6" fillId="0" borderId="3" xfId="2" applyNumberFormat="1" applyFont="1" applyFill="1" applyBorder="1"/>
    <xf numFmtId="176" fontId="4" fillId="0" borderId="0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Alignment="1">
      <alignment vertical="center"/>
    </xf>
    <xf numFmtId="176" fontId="10" fillId="0" borderId="0" xfId="2" applyNumberFormat="1" applyFont="1" applyFill="1" applyBorder="1" applyAlignment="1">
      <alignment horizontal="right" vertical="center"/>
    </xf>
    <xf numFmtId="176" fontId="6" fillId="0" borderId="12" xfId="2" applyNumberFormat="1" applyFont="1" applyFill="1" applyBorder="1" applyAlignment="1">
      <alignment horizontal="right" vertical="center"/>
    </xf>
    <xf numFmtId="0" fontId="4" fillId="0" borderId="0" xfId="4" applyFont="1" applyFill="1"/>
    <xf numFmtId="0" fontId="4" fillId="0" borderId="0" xfId="4" applyFont="1" applyFill="1" applyAlignment="1"/>
    <xf numFmtId="0" fontId="6" fillId="0" borderId="0" xfId="4" applyFont="1" applyFill="1"/>
    <xf numFmtId="0" fontId="6" fillId="0" borderId="3" xfId="4" applyFont="1" applyFill="1" applyBorder="1"/>
    <xf numFmtId="0" fontId="6" fillId="0" borderId="4" xfId="4" applyFont="1" applyFill="1" applyBorder="1"/>
    <xf numFmtId="0" fontId="4" fillId="0" borderId="0" xfId="4" applyFont="1" applyFill="1" applyBorder="1"/>
    <xf numFmtId="3" fontId="6" fillId="0" borderId="0" xfId="4" applyNumberFormat="1" applyFont="1" applyFill="1" applyBorder="1" applyAlignment="1">
      <alignment horizontal="right"/>
    </xf>
    <xf numFmtId="3" fontId="6" fillId="0" borderId="0" xfId="4" applyNumberFormat="1" applyFont="1" applyFill="1" applyBorder="1"/>
    <xf numFmtId="3" fontId="6" fillId="0" borderId="12" xfId="4" applyNumberFormat="1" applyFont="1" applyFill="1" applyBorder="1"/>
    <xf numFmtId="0" fontId="6" fillId="0" borderId="0" xfId="4" applyFont="1" applyFill="1" applyBorder="1" applyAlignment="1"/>
    <xf numFmtId="0" fontId="10" fillId="0" borderId="12" xfId="4" applyFont="1" applyFill="1" applyBorder="1" applyAlignment="1">
      <alignment vertical="center"/>
    </xf>
    <xf numFmtId="0" fontId="6" fillId="0" borderId="0" xfId="4" applyFont="1" applyFill="1" applyBorder="1" applyAlignment="1">
      <alignment horizontal="left"/>
    </xf>
    <xf numFmtId="0" fontId="6" fillId="0" borderId="5" xfId="4" applyFont="1" applyFill="1" applyBorder="1" applyAlignment="1">
      <alignment horizontal="center"/>
    </xf>
    <xf numFmtId="0" fontId="6" fillId="0" borderId="0" xfId="4" applyFont="1" applyFill="1" applyAlignment="1"/>
    <xf numFmtId="0" fontId="10" fillId="0" borderId="0" xfId="4" applyFont="1" applyFill="1" applyBorder="1" applyAlignment="1">
      <alignment vertical="center"/>
    </xf>
    <xf numFmtId="0" fontId="6" fillId="0" borderId="5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5" fillId="0" borderId="0" xfId="4" applyFont="1" applyFill="1" applyAlignment="1"/>
    <xf numFmtId="0" fontId="12" fillId="0" borderId="0" xfId="4" applyFont="1" applyFill="1" applyAlignment="1"/>
    <xf numFmtId="0" fontId="4" fillId="0" borderId="0" xfId="4" applyFont="1"/>
    <xf numFmtId="0" fontId="6" fillId="0" borderId="0" xfId="4" applyFont="1"/>
    <xf numFmtId="0" fontId="6" fillId="0" borderId="3" xfId="4" applyFont="1" applyBorder="1"/>
    <xf numFmtId="0" fontId="6" fillId="0" borderId="10" xfId="4" applyFont="1" applyBorder="1"/>
    <xf numFmtId="0" fontId="4" fillId="0" borderId="0" xfId="4" applyFont="1" applyBorder="1"/>
    <xf numFmtId="38" fontId="4" fillId="0" borderId="0" xfId="4" applyNumberFormat="1" applyFont="1" applyBorder="1"/>
    <xf numFmtId="38" fontId="6" fillId="0" borderId="12" xfId="2" applyFont="1" applyFill="1" applyBorder="1" applyAlignment="1">
      <alignment horizontal="right"/>
    </xf>
    <xf numFmtId="0" fontId="6" fillId="0" borderId="0" xfId="4" applyFont="1" applyFill="1" applyBorder="1" applyAlignment="1">
      <alignment horizontal="right"/>
    </xf>
    <xf numFmtId="38" fontId="6" fillId="0" borderId="0" xfId="2" applyFont="1" applyBorder="1" applyAlignment="1">
      <alignment horizontal="right"/>
    </xf>
    <xf numFmtId="3" fontId="6" fillId="0" borderId="12" xfId="4" applyNumberFormat="1" applyFont="1" applyFill="1" applyBorder="1" applyAlignment="1">
      <alignment horizontal="right"/>
    </xf>
    <xf numFmtId="0" fontId="6" fillId="0" borderId="0" xfId="4" applyFont="1" applyAlignment="1"/>
    <xf numFmtId="0" fontId="4" fillId="0" borderId="12" xfId="4" applyFont="1" applyBorder="1"/>
    <xf numFmtId="0" fontId="6" fillId="0" borderId="0" xfId="4" applyFont="1" applyBorder="1" applyAlignment="1">
      <alignment horizontal="left"/>
    </xf>
    <xf numFmtId="38" fontId="4" fillId="0" borderId="0" xfId="4" applyNumberFormat="1" applyFont="1"/>
    <xf numFmtId="38" fontId="6" fillId="0" borderId="12" xfId="2" applyFont="1" applyBorder="1" applyAlignment="1">
      <alignment horizontal="right"/>
    </xf>
    <xf numFmtId="0" fontId="6" fillId="0" borderId="0" xfId="4" applyFont="1" applyBorder="1" applyAlignment="1">
      <alignment horizontal="center"/>
    </xf>
    <xf numFmtId="38" fontId="6" fillId="0" borderId="0" xfId="4" applyNumberFormat="1" applyFont="1" applyBorder="1"/>
    <xf numFmtId="0" fontId="6" fillId="0" borderId="5" xfId="4" applyFont="1" applyBorder="1" applyAlignment="1">
      <alignment horizontal="left"/>
    </xf>
    <xf numFmtId="0" fontId="6" fillId="0" borderId="0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4" fillId="0" borderId="0" xfId="4" applyFont="1" applyAlignment="1"/>
    <xf numFmtId="0" fontId="5" fillId="0" borderId="0" xfId="4" applyFont="1" applyAlignment="1"/>
    <xf numFmtId="0" fontId="12" fillId="0" borderId="0" xfId="4" applyFont="1" applyAlignment="1"/>
    <xf numFmtId="0" fontId="7" fillId="0" borderId="0" xfId="4" applyFont="1" applyAlignment="1">
      <alignment vertical="center"/>
    </xf>
    <xf numFmtId="0" fontId="7" fillId="0" borderId="0" xfId="1" applyFont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Alignment="1"/>
    <xf numFmtId="0" fontId="15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5" fillId="0" borderId="0" xfId="1" applyFont="1" applyAlignment="1">
      <alignment vertical="center"/>
    </xf>
    <xf numFmtId="0" fontId="6" fillId="0" borderId="4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38" fontId="10" fillId="0" borderId="0" xfId="2" applyFont="1" applyFill="1" applyBorder="1" applyAlignment="1">
      <alignment vertical="center"/>
    </xf>
    <xf numFmtId="0" fontId="6" fillId="0" borderId="0" xfId="4" applyFont="1" applyFill="1" applyBorder="1" applyAlignment="1">
      <alignment horizontal="center"/>
    </xf>
    <xf numFmtId="0" fontId="6" fillId="0" borderId="8" xfId="4" applyFont="1" applyFill="1" applyBorder="1" applyAlignment="1">
      <alignment horizontal="center" vertical="center"/>
    </xf>
    <xf numFmtId="0" fontId="7" fillId="0" borderId="0" xfId="4" applyFont="1" applyFill="1" applyAlignment="1">
      <alignment vertical="center"/>
    </xf>
    <xf numFmtId="38" fontId="6" fillId="0" borderId="0" xfId="2" applyFont="1" applyFill="1" applyBorder="1" applyAlignment="1">
      <alignment horizontal="center"/>
    </xf>
    <xf numFmtId="0" fontId="7" fillId="0" borderId="0" xfId="0" applyFont="1" applyAlignment="1"/>
    <xf numFmtId="0" fontId="4" fillId="0" borderId="0" xfId="0" applyFont="1" applyAlignment="1"/>
    <xf numFmtId="176" fontId="6" fillId="0" borderId="0" xfId="0" applyNumberFormat="1" applyFont="1" applyAlignment="1"/>
    <xf numFmtId="176" fontId="5" fillId="0" borderId="0" xfId="0" applyNumberFormat="1" applyFont="1" applyAlignment="1"/>
    <xf numFmtId="0" fontId="5" fillId="0" borderId="0" xfId="0" applyFont="1" applyAlignment="1"/>
    <xf numFmtId="176" fontId="5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6" xfId="0" applyFont="1" applyBorder="1" applyAlignment="1"/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/>
    <xf numFmtId="0" fontId="5" fillId="0" borderId="0" xfId="0" applyFont="1" applyAlignment="1">
      <alignment horizontal="right"/>
    </xf>
    <xf numFmtId="38" fontId="17" fillId="0" borderId="0" xfId="2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6" fillId="0" borderId="3" xfId="0" applyNumberFormat="1" applyFont="1" applyBorder="1" applyAlignment="1"/>
    <xf numFmtId="0" fontId="4" fillId="0" borderId="3" xfId="0" applyFont="1" applyBorder="1" applyAlignment="1"/>
    <xf numFmtId="176" fontId="6" fillId="0" borderId="3" xfId="0" applyNumberFormat="1" applyFont="1" applyBorder="1" applyAlignment="1"/>
    <xf numFmtId="176" fontId="5" fillId="0" borderId="3" xfId="0" applyNumberFormat="1" applyFont="1" applyBorder="1" applyAlignment="1"/>
    <xf numFmtId="0" fontId="6" fillId="0" borderId="0" xfId="0" applyFont="1" applyAlignment="1"/>
    <xf numFmtId="0" fontId="4" fillId="0" borderId="2" xfId="0" applyFont="1" applyBorder="1" applyAlignment="1"/>
    <xf numFmtId="0" fontId="7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4" fillId="0" borderId="12" xfId="0" applyFont="1" applyBorder="1" applyAlignment="1"/>
    <xf numFmtId="49" fontId="6" fillId="0" borderId="5" xfId="0" applyNumberFormat="1" applyFont="1" applyBorder="1" applyAlignment="1">
      <alignment horizontal="center"/>
    </xf>
    <xf numFmtId="0" fontId="6" fillId="0" borderId="12" xfId="0" applyFont="1" applyBorder="1" applyAlignment="1"/>
    <xf numFmtId="3" fontId="6" fillId="0" borderId="0" xfId="0" applyNumberFormat="1" applyFont="1" applyAlignment="1"/>
    <xf numFmtId="0" fontId="4" fillId="0" borderId="10" xfId="0" applyFont="1" applyBorder="1" applyAlignment="1"/>
    <xf numFmtId="0" fontId="4" fillId="0" borderId="0" xfId="0" applyFont="1" applyAlignment="1">
      <alignment horizontal="center"/>
    </xf>
    <xf numFmtId="176" fontId="4" fillId="0" borderId="0" xfId="0" applyNumberFormat="1" applyFont="1" applyAlignment="1"/>
    <xf numFmtId="176" fontId="4" fillId="0" borderId="22" xfId="0" applyNumberFormat="1" applyFont="1" applyBorder="1" applyAlignment="1"/>
    <xf numFmtId="176" fontId="4" fillId="0" borderId="3" xfId="0" applyNumberFormat="1" applyFont="1" applyBorder="1" applyAlignment="1"/>
    <xf numFmtId="176" fontId="6" fillId="0" borderId="1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16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5" fillId="0" borderId="0" xfId="0" applyNumberFormat="1" applyFont="1" applyAlignment="1">
      <alignment horizontal="left" vertical="center"/>
    </xf>
    <xf numFmtId="176" fontId="9" fillId="0" borderId="0" xfId="0" applyNumberFormat="1" applyFont="1" applyAlignment="1"/>
    <xf numFmtId="176" fontId="7" fillId="0" borderId="0" xfId="0" applyNumberFormat="1" applyFont="1" applyAlignment="1">
      <alignment vertical="center"/>
    </xf>
    <xf numFmtId="0" fontId="12" fillId="0" borderId="0" xfId="0" applyFont="1" applyAlignment="1"/>
    <xf numFmtId="0" fontId="6" fillId="0" borderId="0" xfId="0" applyFont="1" applyAlignment="1">
      <alignment horizontal="right" vertical="center"/>
    </xf>
    <xf numFmtId="0" fontId="5" fillId="0" borderId="3" xfId="0" applyFont="1" applyBorder="1" applyAlignment="1"/>
    <xf numFmtId="0" fontId="6" fillId="0" borderId="3" xfId="0" applyFont="1" applyBorder="1">
      <alignment vertical="center"/>
    </xf>
    <xf numFmtId="0" fontId="6" fillId="0" borderId="2" xfId="0" applyFont="1" applyBorder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8" fontId="4" fillId="0" borderId="0" xfId="0" applyNumberFormat="1" applyFont="1" applyAlignment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5" xfId="0" applyFont="1" applyBorder="1" applyAlignment="1"/>
    <xf numFmtId="0" fontId="11" fillId="0" borderId="0" xfId="0" applyFont="1" applyAlignment="1"/>
    <xf numFmtId="0" fontId="10" fillId="0" borderId="12" xfId="0" applyFont="1" applyBorder="1">
      <alignment vertic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0" xfId="0" applyNumberFormat="1" applyFont="1">
      <alignment vertical="center"/>
    </xf>
    <xf numFmtId="3" fontId="6" fillId="0" borderId="12" xfId="0" applyNumberFormat="1" applyFont="1" applyBorder="1">
      <alignment vertical="center"/>
    </xf>
    <xf numFmtId="0" fontId="6" fillId="0" borderId="4" xfId="0" applyFont="1" applyBorder="1" applyAlignment="1"/>
    <xf numFmtId="176" fontId="12" fillId="0" borderId="0" xfId="0" applyNumberFormat="1" applyFont="1" applyAlignment="1"/>
    <xf numFmtId="176" fontId="5" fillId="0" borderId="6" xfId="0" applyNumberFormat="1" applyFont="1" applyBorder="1" applyAlignment="1">
      <alignment horizontal="left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2" xfId="0" applyNumberFormat="1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9" fillId="0" borderId="5" xfId="0" applyNumberFormat="1" applyFont="1" applyBorder="1" applyAlignment="1"/>
    <xf numFmtId="176" fontId="6" fillId="0" borderId="4" xfId="0" applyNumberFormat="1" applyFont="1" applyBorder="1" applyAlignment="1"/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/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25" xfId="0" applyNumberFormat="1" applyFont="1" applyBorder="1">
      <alignment vertical="center"/>
    </xf>
    <xf numFmtId="0" fontId="6" fillId="0" borderId="25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23" xfId="0" applyFont="1" applyBorder="1">
      <alignment vertical="center"/>
    </xf>
    <xf numFmtId="176" fontId="7" fillId="0" borderId="0" xfId="0" applyNumberFormat="1" applyFont="1" applyAlignment="1"/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38" fontId="6" fillId="0" borderId="0" xfId="2" applyFont="1" applyFill="1" applyBorder="1" applyAlignment="1"/>
    <xf numFmtId="38" fontId="6" fillId="0" borderId="12" xfId="2" applyFont="1" applyFill="1" applyBorder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Border="1">
      <alignment vertical="center"/>
    </xf>
    <xf numFmtId="176" fontId="4" fillId="0" borderId="29" xfId="0" applyNumberFormat="1" applyFont="1" applyBorder="1" applyAlignment="1"/>
    <xf numFmtId="176" fontId="6" fillId="0" borderId="1" xfId="0" applyNumberFormat="1" applyFont="1" applyBorder="1" applyAlignment="1">
      <alignment vertical="center"/>
    </xf>
    <xf numFmtId="176" fontId="4" fillId="0" borderId="9" xfId="0" applyNumberFormat="1" applyFont="1" applyBorder="1" applyAlignment="1"/>
    <xf numFmtId="176" fontId="6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38" fontId="6" fillId="0" borderId="0" xfId="2" applyFont="1" applyFill="1" applyBorder="1" applyAlignment="1"/>
    <xf numFmtId="38" fontId="6" fillId="0" borderId="0" xfId="2" applyFont="1" applyFill="1" applyBorder="1" applyAlignment="1"/>
    <xf numFmtId="0" fontId="4" fillId="0" borderId="0" xfId="0" applyFont="1" applyFill="1" applyBorder="1" applyAlignment="1"/>
    <xf numFmtId="176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38" fontId="5" fillId="0" borderId="10" xfId="2" applyFont="1" applyFill="1" applyBorder="1" applyAlignment="1">
      <alignment horizontal="center" vertical="center"/>
    </xf>
    <xf numFmtId="38" fontId="5" fillId="0" borderId="23" xfId="2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horizontal="center"/>
    </xf>
    <xf numFmtId="0" fontId="6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6" fillId="0" borderId="5" xfId="0" applyFont="1" applyFill="1" applyBorder="1" applyAlignment="1">
      <alignment horizontal="center"/>
    </xf>
    <xf numFmtId="38" fontId="6" fillId="0" borderId="0" xfId="2" applyFont="1" applyFill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38" fontId="6" fillId="0" borderId="0" xfId="2" applyFont="1" applyFill="1" applyBorder="1" applyAlignment="1"/>
    <xf numFmtId="38" fontId="6" fillId="0" borderId="11" xfId="2" applyFont="1" applyFill="1" applyBorder="1" applyAlignment="1"/>
    <xf numFmtId="38" fontId="6" fillId="0" borderId="2" xfId="2" applyFont="1" applyFill="1" applyBorder="1" applyAlignment="1"/>
    <xf numFmtId="38" fontId="6" fillId="0" borderId="0" xfId="2" applyFont="1" applyFill="1" applyBorder="1" applyAlignment="1">
      <alignment horizontal="right"/>
    </xf>
    <xf numFmtId="38" fontId="6" fillId="0" borderId="12" xfId="2" applyFont="1" applyFill="1" applyBorder="1" applyAlignment="1"/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8" fontId="4" fillId="0" borderId="12" xfId="2" applyFont="1" applyFill="1" applyBorder="1" applyAlignment="1">
      <alignment horizontal="center"/>
    </xf>
    <xf numFmtId="38" fontId="4" fillId="0" borderId="0" xfId="2" applyFont="1" applyFill="1" applyBorder="1" applyAlignment="1">
      <alignment horizontal="center"/>
    </xf>
    <xf numFmtId="3" fontId="6" fillId="0" borderId="0" xfId="4" applyNumberFormat="1" applyFont="1" applyFill="1" applyBorder="1" applyAlignment="1">
      <alignment horizontal="center"/>
    </xf>
    <xf numFmtId="38" fontId="6" fillId="0" borderId="0" xfId="2" applyFont="1" applyFill="1" applyBorder="1" applyAlignment="1">
      <alignment horizontal="center"/>
    </xf>
  </cellXfs>
  <cellStyles count="5">
    <cellStyle name="桁区切り 2" xfId="2" xr:uid="{00000000-0005-0000-0000-000000000000}"/>
    <cellStyle name="桁区切り 3" xfId="3" xr:uid="{00000000-0005-0000-0000-000001000000}"/>
    <cellStyle name="標準" xfId="0" builtinId="0"/>
    <cellStyle name="標準 10" xfId="4" xr:uid="{00000000-0005-0000-0000-000003000000}"/>
    <cellStyle name="標準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1</xdr:col>
      <xdr:colOff>19050</xdr:colOff>
      <xdr:row>7</xdr:row>
      <xdr:rowOff>0</xdr:rowOff>
    </xdr:to>
    <xdr:cxnSp macro="">
      <xdr:nvCxnSpPr>
        <xdr:cNvPr id="9" name="直線コネクタ 9">
          <a:extLst>
            <a:ext uri="{FF2B5EF4-FFF2-40B4-BE49-F238E27FC236}">
              <a16:creationId xmlns:a16="http://schemas.microsoft.com/office/drawing/2014/main" id="{8681A354-AF13-4781-93D9-63C0C940BB8A}"/>
            </a:ext>
          </a:extLst>
        </xdr:cNvPr>
        <xdr:cNvCxnSpPr>
          <a:cxnSpLocks noChangeShapeType="1"/>
        </xdr:cNvCxnSpPr>
      </xdr:nvCxnSpPr>
      <xdr:spPr bwMode="auto">
        <a:xfrm>
          <a:off x="28575" y="752475"/>
          <a:ext cx="10382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5</xdr:row>
      <xdr:rowOff>0</xdr:rowOff>
    </xdr:from>
    <xdr:to>
      <xdr:col>1</xdr:col>
      <xdr:colOff>19050</xdr:colOff>
      <xdr:row>7</xdr:row>
      <xdr:rowOff>0</xdr:rowOff>
    </xdr:to>
    <xdr:cxnSp macro="">
      <xdr:nvCxnSpPr>
        <xdr:cNvPr id="17" name="直線コネクタ 9">
          <a:extLst>
            <a:ext uri="{FF2B5EF4-FFF2-40B4-BE49-F238E27FC236}">
              <a16:creationId xmlns:a16="http://schemas.microsoft.com/office/drawing/2014/main" id="{29804C03-044A-470A-BD19-9EEF9FDF3409}"/>
            </a:ext>
          </a:extLst>
        </xdr:cNvPr>
        <xdr:cNvCxnSpPr>
          <a:cxnSpLocks noChangeShapeType="1"/>
        </xdr:cNvCxnSpPr>
      </xdr:nvCxnSpPr>
      <xdr:spPr bwMode="auto">
        <a:xfrm>
          <a:off x="28575" y="752475"/>
          <a:ext cx="10382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57150</xdr:colOff>
      <xdr:row>31</xdr:row>
      <xdr:rowOff>28575</xdr:rowOff>
    </xdr:from>
    <xdr:to>
      <xdr:col>1</xdr:col>
      <xdr:colOff>133350</xdr:colOff>
      <xdr:row>33</xdr:row>
      <xdr:rowOff>142875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4159D633-0531-4DB6-9B01-F61A4C35105E}"/>
            </a:ext>
          </a:extLst>
        </xdr:cNvPr>
        <xdr:cNvSpPr>
          <a:spLocks/>
        </xdr:cNvSpPr>
      </xdr:nvSpPr>
      <xdr:spPr bwMode="auto">
        <a:xfrm>
          <a:off x="1104900" y="5619750"/>
          <a:ext cx="76200" cy="533400"/>
        </a:xfrm>
        <a:prstGeom prst="rightBrace">
          <a:avLst>
            <a:gd name="adj1" fmla="val 5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161925</xdr:colOff>
      <xdr:row>31</xdr:row>
      <xdr:rowOff>152400</xdr:rowOff>
    </xdr:from>
    <xdr:to>
      <xdr:col>6</xdr:col>
      <xdr:colOff>219075</xdr:colOff>
      <xdr:row>33</xdr:row>
      <xdr:rowOff>47625</xdr:rowOff>
    </xdr:to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B4AC2A2D-F1C8-4154-8153-C577E2EE7896}"/>
            </a:ext>
          </a:extLst>
        </xdr:cNvPr>
        <xdr:cNvSpPr>
          <a:spLocks/>
        </xdr:cNvSpPr>
      </xdr:nvSpPr>
      <xdr:spPr bwMode="auto">
        <a:xfrm>
          <a:off x="4972050" y="5743575"/>
          <a:ext cx="5715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314325</xdr:colOff>
      <xdr:row>31</xdr:row>
      <xdr:rowOff>142875</xdr:rowOff>
    </xdr:from>
    <xdr:to>
      <xdr:col>16</xdr:col>
      <xdr:colOff>390525</xdr:colOff>
      <xdr:row>33</xdr:row>
      <xdr:rowOff>38100</xdr:rowOff>
    </xdr:to>
    <xdr:sp macro="" textlink="">
      <xdr:nvSpPr>
        <xdr:cNvPr id="20" name="AutoShape 8">
          <a:extLst>
            <a:ext uri="{FF2B5EF4-FFF2-40B4-BE49-F238E27FC236}">
              <a16:creationId xmlns:a16="http://schemas.microsoft.com/office/drawing/2014/main" id="{618A1C34-FE09-4301-ABDA-85CFCF9158F2}"/>
            </a:ext>
          </a:extLst>
        </xdr:cNvPr>
        <xdr:cNvSpPr>
          <a:spLocks/>
        </xdr:cNvSpPr>
      </xdr:nvSpPr>
      <xdr:spPr bwMode="auto">
        <a:xfrm>
          <a:off x="12649200" y="5734050"/>
          <a:ext cx="7620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238125</xdr:colOff>
      <xdr:row>31</xdr:row>
      <xdr:rowOff>142875</xdr:rowOff>
    </xdr:from>
    <xdr:to>
      <xdr:col>18</xdr:col>
      <xdr:colOff>314325</xdr:colOff>
      <xdr:row>33</xdr:row>
      <xdr:rowOff>85725</xdr:rowOff>
    </xdr:to>
    <xdr:sp macro="" textlink="">
      <xdr:nvSpPr>
        <xdr:cNvPr id="21" name="AutoShape 12">
          <a:extLst>
            <a:ext uri="{FF2B5EF4-FFF2-40B4-BE49-F238E27FC236}">
              <a16:creationId xmlns:a16="http://schemas.microsoft.com/office/drawing/2014/main" id="{632BFCD6-E8F6-4B11-97CA-AFE61DF5DD2F}"/>
            </a:ext>
          </a:extLst>
        </xdr:cNvPr>
        <xdr:cNvSpPr>
          <a:spLocks/>
        </xdr:cNvSpPr>
      </xdr:nvSpPr>
      <xdr:spPr bwMode="auto">
        <a:xfrm>
          <a:off x="14077950" y="5734050"/>
          <a:ext cx="76200" cy="361950"/>
        </a:xfrm>
        <a:prstGeom prst="rightBrace">
          <a:avLst>
            <a:gd name="adj1" fmla="val 39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133350</xdr:colOff>
      <xdr:row>31</xdr:row>
      <xdr:rowOff>161925</xdr:rowOff>
    </xdr:from>
    <xdr:to>
      <xdr:col>19</xdr:col>
      <xdr:colOff>190500</xdr:colOff>
      <xdr:row>33</xdr:row>
      <xdr:rowOff>85725</xdr:rowOff>
    </xdr:to>
    <xdr:sp macro="" textlink="">
      <xdr:nvSpPr>
        <xdr:cNvPr id="22" name="AutoShape 13">
          <a:extLst>
            <a:ext uri="{FF2B5EF4-FFF2-40B4-BE49-F238E27FC236}">
              <a16:creationId xmlns:a16="http://schemas.microsoft.com/office/drawing/2014/main" id="{48F77479-807E-457F-9890-FF25C91320E6}"/>
            </a:ext>
          </a:extLst>
        </xdr:cNvPr>
        <xdr:cNvSpPr>
          <a:spLocks/>
        </xdr:cNvSpPr>
      </xdr:nvSpPr>
      <xdr:spPr bwMode="auto">
        <a:xfrm>
          <a:off x="14725650" y="5753100"/>
          <a:ext cx="57150" cy="34290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447675</xdr:colOff>
      <xdr:row>31</xdr:row>
      <xdr:rowOff>142875</xdr:rowOff>
    </xdr:from>
    <xdr:to>
      <xdr:col>7</xdr:col>
      <xdr:colOff>523875</xdr:colOff>
      <xdr:row>33</xdr:row>
      <xdr:rowOff>38100</xdr:rowOff>
    </xdr:to>
    <xdr:sp macro="" textlink="">
      <xdr:nvSpPr>
        <xdr:cNvPr id="23" name="AutoShape 15">
          <a:extLst>
            <a:ext uri="{FF2B5EF4-FFF2-40B4-BE49-F238E27FC236}">
              <a16:creationId xmlns:a16="http://schemas.microsoft.com/office/drawing/2014/main" id="{5A5B0BA9-C9BA-4DBC-9D0C-5FFF6A15E216}"/>
            </a:ext>
          </a:extLst>
        </xdr:cNvPr>
        <xdr:cNvSpPr>
          <a:spLocks/>
        </xdr:cNvSpPr>
      </xdr:nvSpPr>
      <xdr:spPr bwMode="auto">
        <a:xfrm>
          <a:off x="6010275" y="5734050"/>
          <a:ext cx="7620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152400</xdr:colOff>
      <xdr:row>31</xdr:row>
      <xdr:rowOff>152400</xdr:rowOff>
    </xdr:from>
    <xdr:to>
      <xdr:col>12</xdr:col>
      <xdr:colOff>228600</xdr:colOff>
      <xdr:row>33</xdr:row>
      <xdr:rowOff>95250</xdr:rowOff>
    </xdr:to>
    <xdr:sp macro="" textlink="">
      <xdr:nvSpPr>
        <xdr:cNvPr id="24" name="AutoShape 12">
          <a:extLst>
            <a:ext uri="{FF2B5EF4-FFF2-40B4-BE49-F238E27FC236}">
              <a16:creationId xmlns:a16="http://schemas.microsoft.com/office/drawing/2014/main" id="{2473238B-7DD0-4A58-901E-9C47D01C3E72}"/>
            </a:ext>
          </a:extLst>
        </xdr:cNvPr>
        <xdr:cNvSpPr>
          <a:spLocks/>
        </xdr:cNvSpPr>
      </xdr:nvSpPr>
      <xdr:spPr bwMode="auto">
        <a:xfrm>
          <a:off x="9477375" y="5743575"/>
          <a:ext cx="76200" cy="361950"/>
        </a:xfrm>
        <a:prstGeom prst="rightBrace">
          <a:avLst>
            <a:gd name="adj1" fmla="val 39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0</xdr:rowOff>
    </xdr:from>
    <xdr:to>
      <xdr:col>1</xdr:col>
      <xdr:colOff>19050</xdr:colOff>
      <xdr:row>7</xdr:row>
      <xdr:rowOff>0</xdr:rowOff>
    </xdr:to>
    <xdr:cxnSp macro="">
      <xdr:nvCxnSpPr>
        <xdr:cNvPr id="25" name="直線コネクタ 9">
          <a:extLst>
            <a:ext uri="{FF2B5EF4-FFF2-40B4-BE49-F238E27FC236}">
              <a16:creationId xmlns:a16="http://schemas.microsoft.com/office/drawing/2014/main" id="{F3383FAA-FD7A-44CB-A8C9-4BA61E9C155B}"/>
            </a:ext>
          </a:extLst>
        </xdr:cNvPr>
        <xdr:cNvCxnSpPr>
          <a:cxnSpLocks noChangeShapeType="1"/>
        </xdr:cNvCxnSpPr>
      </xdr:nvCxnSpPr>
      <xdr:spPr bwMode="auto">
        <a:xfrm>
          <a:off x="28575" y="752475"/>
          <a:ext cx="10382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48.625" style="112" bestFit="1" customWidth="1"/>
    <col min="2" max="16384" width="9" style="112"/>
  </cols>
  <sheetData>
    <row r="1" spans="1:1" s="109" customFormat="1" ht="31.5" customHeight="1" x14ac:dyDescent="0.15">
      <c r="A1" s="108" t="s">
        <v>240</v>
      </c>
    </row>
    <row r="2" spans="1:1" s="109" customFormat="1" ht="27.75" customHeight="1" x14ac:dyDescent="0.15">
      <c r="A2" s="110" t="s">
        <v>0</v>
      </c>
    </row>
    <row r="3" spans="1:1" s="109" customFormat="1" ht="24" customHeight="1" x14ac:dyDescent="0.15">
      <c r="A3" s="111" t="s">
        <v>1</v>
      </c>
    </row>
    <row r="4" spans="1:1" ht="30" customHeight="1" x14ac:dyDescent="0.4">
      <c r="A4" s="112" t="s">
        <v>2</v>
      </c>
    </row>
    <row r="5" spans="1:1" ht="30" customHeight="1" x14ac:dyDescent="0.4">
      <c r="A5" s="112" t="s">
        <v>3</v>
      </c>
    </row>
    <row r="6" spans="1:1" ht="30" customHeight="1" x14ac:dyDescent="0.4">
      <c r="A6" s="112" t="s">
        <v>4</v>
      </c>
    </row>
    <row r="7" spans="1:1" ht="30" customHeight="1" x14ac:dyDescent="0.4">
      <c r="A7" s="112" t="s">
        <v>5</v>
      </c>
    </row>
    <row r="8" spans="1:1" ht="30" customHeight="1" x14ac:dyDescent="0.4">
      <c r="A8" s="112" t="s">
        <v>6</v>
      </c>
    </row>
    <row r="9" spans="1:1" ht="30" customHeight="1" x14ac:dyDescent="0.4">
      <c r="A9" s="112" t="s">
        <v>7</v>
      </c>
    </row>
    <row r="10" spans="1:1" ht="30" customHeight="1" x14ac:dyDescent="0.4">
      <c r="A10" s="112" t="s">
        <v>8</v>
      </c>
    </row>
    <row r="11" spans="1:1" ht="30" customHeight="1" x14ac:dyDescent="0.4">
      <c r="A11" s="112" t="s">
        <v>9</v>
      </c>
    </row>
    <row r="12" spans="1:1" ht="30" customHeight="1" x14ac:dyDescent="0.4">
      <c r="A12" s="112" t="s">
        <v>10</v>
      </c>
    </row>
    <row r="13" spans="1:1" ht="30" customHeight="1" x14ac:dyDescent="0.4">
      <c r="A13" s="112" t="s">
        <v>11</v>
      </c>
    </row>
    <row r="14" spans="1:1" ht="30" customHeight="1" x14ac:dyDescent="0.4">
      <c r="A14" s="112" t="s">
        <v>12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zoomScaleNormal="100" zoomScaleSheetLayoutView="100" workbookViewId="0">
      <selection activeCell="E1" sqref="E1"/>
    </sheetView>
  </sheetViews>
  <sheetFormatPr defaultRowHeight="13.5" x14ac:dyDescent="0.15"/>
  <cols>
    <col min="1" max="5" width="14.25" style="62" customWidth="1"/>
    <col min="6" max="16384" width="9" style="62"/>
  </cols>
  <sheetData>
    <row r="1" spans="1:5" ht="24.75" customHeight="1" x14ac:dyDescent="0.15">
      <c r="A1" s="119" t="s">
        <v>188</v>
      </c>
      <c r="B1" s="63"/>
      <c r="C1" s="63"/>
      <c r="D1" s="63"/>
      <c r="E1" s="63"/>
    </row>
    <row r="2" spans="1:5" ht="9" customHeight="1" x14ac:dyDescent="0.2">
      <c r="A2" s="82"/>
      <c r="B2" s="63"/>
      <c r="C2" s="63"/>
      <c r="D2" s="63"/>
      <c r="E2" s="63"/>
    </row>
    <row r="3" spans="1:5" ht="14.25" customHeight="1" x14ac:dyDescent="0.15">
      <c r="A3" s="81" t="s">
        <v>187</v>
      </c>
      <c r="B3" s="63"/>
      <c r="C3" s="63"/>
      <c r="D3" s="63"/>
      <c r="E3" s="63"/>
    </row>
    <row r="4" spans="1:5" ht="6" customHeight="1" x14ac:dyDescent="0.15">
      <c r="A4" s="65"/>
      <c r="B4" s="65"/>
      <c r="C4" s="65"/>
      <c r="D4" s="65"/>
      <c r="E4" s="65"/>
    </row>
    <row r="5" spans="1:5" ht="16.5" customHeight="1" x14ac:dyDescent="0.15">
      <c r="A5" s="118" t="s">
        <v>75</v>
      </c>
      <c r="B5" s="80" t="s">
        <v>143</v>
      </c>
      <c r="C5" s="80" t="s">
        <v>186</v>
      </c>
      <c r="D5" s="80" t="s">
        <v>185</v>
      </c>
      <c r="E5" s="80" t="s">
        <v>184</v>
      </c>
    </row>
    <row r="6" spans="1:5" ht="6" customHeight="1" x14ac:dyDescent="0.15">
      <c r="A6" s="79"/>
      <c r="B6" s="78"/>
      <c r="C6" s="78"/>
      <c r="D6" s="78"/>
      <c r="E6" s="78"/>
    </row>
    <row r="7" spans="1:5" ht="17.45" customHeight="1" x14ac:dyDescent="0.15">
      <c r="A7" s="77" t="s">
        <v>183</v>
      </c>
      <c r="B7" s="76"/>
      <c r="C7" s="75"/>
      <c r="D7" s="75"/>
      <c r="E7" s="75"/>
    </row>
    <row r="8" spans="1:5" ht="17.100000000000001" customHeight="1" x14ac:dyDescent="0.15">
      <c r="A8" s="74" t="s">
        <v>44</v>
      </c>
      <c r="B8" s="69">
        <f>SUM(C8:E8)</f>
        <v>39710877</v>
      </c>
      <c r="C8" s="69">
        <v>39148375</v>
      </c>
      <c r="D8" s="69">
        <v>94986</v>
      </c>
      <c r="E8" s="69">
        <v>467516</v>
      </c>
    </row>
    <row r="9" spans="1:5" ht="17.100000000000001" customHeight="1" x14ac:dyDescent="0.15">
      <c r="A9" s="74">
        <v>23</v>
      </c>
      <c r="B9" s="69">
        <v>43715730</v>
      </c>
      <c r="C9" s="69">
        <v>42878957</v>
      </c>
      <c r="D9" s="69">
        <v>128054</v>
      </c>
      <c r="E9" s="68">
        <v>708719</v>
      </c>
    </row>
    <row r="10" spans="1:5" s="67" customFormat="1" ht="17.100000000000001" customHeight="1" x14ac:dyDescent="0.15">
      <c r="A10" s="74">
        <v>24</v>
      </c>
      <c r="B10" s="20">
        <v>38224807</v>
      </c>
      <c r="C10" s="20">
        <v>37644869</v>
      </c>
      <c r="D10" s="20">
        <v>171127</v>
      </c>
      <c r="E10" s="23">
        <v>408811</v>
      </c>
    </row>
    <row r="11" spans="1:5" s="67" customFormat="1" ht="17.100000000000001" customHeight="1" x14ac:dyDescent="0.15">
      <c r="A11" s="74">
        <v>25</v>
      </c>
      <c r="B11" s="20">
        <v>37893173</v>
      </c>
      <c r="C11" s="20">
        <v>37382348</v>
      </c>
      <c r="D11" s="20">
        <v>101026</v>
      </c>
      <c r="E11" s="23">
        <v>409799</v>
      </c>
    </row>
    <row r="12" spans="1:5" s="67" customFormat="1" ht="25.5" customHeight="1" x14ac:dyDescent="0.15">
      <c r="A12" s="74">
        <v>26</v>
      </c>
      <c r="B12" s="296" t="s">
        <v>181</v>
      </c>
      <c r="C12" s="297"/>
      <c r="D12" s="297"/>
      <c r="E12" s="297"/>
    </row>
    <row r="13" spans="1:5" ht="6" customHeight="1" x14ac:dyDescent="0.15">
      <c r="A13" s="117"/>
      <c r="B13" s="34"/>
      <c r="C13" s="20"/>
      <c r="D13" s="20"/>
      <c r="E13" s="20"/>
    </row>
    <row r="14" spans="1:5" ht="16.899999999999999" customHeight="1" x14ac:dyDescent="0.15">
      <c r="A14" s="73" t="s">
        <v>182</v>
      </c>
      <c r="B14" s="72"/>
      <c r="C14" s="71"/>
      <c r="D14" s="71"/>
      <c r="E14" s="71"/>
    </row>
    <row r="15" spans="1:5" ht="17.100000000000001" customHeight="1" x14ac:dyDescent="0.15">
      <c r="A15" s="117" t="s">
        <v>44</v>
      </c>
      <c r="B15" s="70">
        <v>42402990</v>
      </c>
      <c r="C15" s="69">
        <v>41597771</v>
      </c>
      <c r="D15" s="69">
        <v>194303</v>
      </c>
      <c r="E15" s="69">
        <v>610916</v>
      </c>
    </row>
    <row r="16" spans="1:5" ht="16.5" customHeight="1" x14ac:dyDescent="0.15">
      <c r="A16" s="117">
        <v>23</v>
      </c>
      <c r="B16" s="70">
        <v>43342046</v>
      </c>
      <c r="C16" s="69">
        <v>42549818</v>
      </c>
      <c r="D16" s="69">
        <v>185321</v>
      </c>
      <c r="E16" s="68">
        <v>606907</v>
      </c>
    </row>
    <row r="17" spans="1:5" s="67" customFormat="1" ht="17.100000000000001" customHeight="1" x14ac:dyDescent="0.15">
      <c r="A17" s="117">
        <v>24</v>
      </c>
      <c r="B17" s="34">
        <v>43927237</v>
      </c>
      <c r="C17" s="20">
        <v>43036182</v>
      </c>
      <c r="D17" s="20">
        <v>287835</v>
      </c>
      <c r="E17" s="23">
        <v>603220</v>
      </c>
    </row>
    <row r="18" spans="1:5" s="67" customFormat="1" ht="17.100000000000001" customHeight="1" x14ac:dyDescent="0.15">
      <c r="A18" s="117">
        <v>25</v>
      </c>
      <c r="B18" s="34">
        <v>52870389</v>
      </c>
      <c r="C18" s="20">
        <v>51973865</v>
      </c>
      <c r="D18" s="20">
        <v>163885</v>
      </c>
      <c r="E18" s="23">
        <v>732639</v>
      </c>
    </row>
    <row r="19" spans="1:5" s="67" customFormat="1" ht="25.5" customHeight="1" x14ac:dyDescent="0.15">
      <c r="A19" s="117">
        <v>26</v>
      </c>
      <c r="B19" s="296" t="s">
        <v>181</v>
      </c>
      <c r="C19" s="297"/>
      <c r="D19" s="297"/>
      <c r="E19" s="297"/>
    </row>
    <row r="20" spans="1:5" ht="6" customHeight="1" x14ac:dyDescent="0.15">
      <c r="A20" s="66"/>
      <c r="B20" s="65"/>
      <c r="C20" s="65"/>
      <c r="D20" s="65"/>
      <c r="E20" s="65"/>
    </row>
    <row r="21" spans="1:5" ht="15" customHeight="1" x14ac:dyDescent="0.15">
      <c r="A21" s="64" t="s">
        <v>180</v>
      </c>
      <c r="B21" s="64"/>
      <c r="C21" s="64"/>
      <c r="D21" s="64"/>
      <c r="E21" s="64"/>
    </row>
  </sheetData>
  <mergeCells count="2">
    <mergeCell ref="B12:E12"/>
    <mergeCell ref="B19:E1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26"/>
  <sheetViews>
    <sheetView zoomScaleNormal="100" workbookViewId="0">
      <selection activeCell="E1" sqref="E1"/>
    </sheetView>
  </sheetViews>
  <sheetFormatPr defaultRowHeight="13.5" x14ac:dyDescent="0.15"/>
  <cols>
    <col min="1" max="1" width="14.25" style="83" customWidth="1"/>
    <col min="2" max="6" width="15.75" style="83" customWidth="1"/>
    <col min="7" max="7" width="10.25" style="83" bestFit="1" customWidth="1"/>
    <col min="8" max="16384" width="9" style="83"/>
  </cols>
  <sheetData>
    <row r="1" spans="1:7" ht="24.75" customHeight="1" x14ac:dyDescent="0.15">
      <c r="A1" s="106" t="s">
        <v>208</v>
      </c>
      <c r="B1" s="103"/>
      <c r="C1" s="103"/>
      <c r="D1" s="103"/>
      <c r="E1" s="103"/>
    </row>
    <row r="2" spans="1:7" ht="9" customHeight="1" x14ac:dyDescent="0.2">
      <c r="A2" s="105"/>
      <c r="B2" s="103"/>
      <c r="C2" s="103"/>
      <c r="D2" s="103"/>
      <c r="E2" s="103"/>
    </row>
    <row r="3" spans="1:7" x14ac:dyDescent="0.15">
      <c r="A3" s="104" t="s">
        <v>207</v>
      </c>
      <c r="B3" s="103"/>
      <c r="C3" s="103"/>
      <c r="D3" s="103"/>
      <c r="E3" s="103"/>
    </row>
    <row r="4" spans="1:7" ht="6" customHeight="1" x14ac:dyDescent="0.15">
      <c r="A4" s="85"/>
      <c r="B4" s="85"/>
      <c r="C4" s="85"/>
      <c r="D4" s="85"/>
      <c r="E4" s="85"/>
    </row>
    <row r="5" spans="1:7" ht="16.5" customHeight="1" x14ac:dyDescent="0.15">
      <c r="A5" s="114" t="s">
        <v>75</v>
      </c>
      <c r="B5" s="114" t="s">
        <v>143</v>
      </c>
      <c r="C5" s="114" t="s">
        <v>186</v>
      </c>
      <c r="D5" s="114" t="s">
        <v>206</v>
      </c>
      <c r="E5" s="114" t="s">
        <v>205</v>
      </c>
      <c r="F5" s="115" t="s">
        <v>204</v>
      </c>
    </row>
    <row r="6" spans="1:7" ht="6" customHeight="1" x14ac:dyDescent="0.15">
      <c r="A6" s="102"/>
      <c r="B6" s="101"/>
      <c r="C6" s="101"/>
      <c r="D6" s="101"/>
      <c r="E6" s="101"/>
      <c r="F6" s="84"/>
    </row>
    <row r="7" spans="1:7" ht="16.899999999999999" customHeight="1" x14ac:dyDescent="0.15">
      <c r="A7" s="100" t="s">
        <v>183</v>
      </c>
      <c r="D7" s="93"/>
      <c r="E7" s="93"/>
      <c r="F7" s="84"/>
    </row>
    <row r="8" spans="1:7" s="87" customFormat="1" ht="17.100000000000001" customHeight="1" x14ac:dyDescent="0.15">
      <c r="A8" s="74">
        <v>22</v>
      </c>
      <c r="B8" s="68">
        <v>1792114</v>
      </c>
      <c r="C8" s="68" t="s">
        <v>203</v>
      </c>
      <c r="D8" s="68">
        <v>66460</v>
      </c>
      <c r="E8" s="68" t="s">
        <v>202</v>
      </c>
      <c r="F8" s="68" t="s">
        <v>27</v>
      </c>
      <c r="G8" s="88"/>
    </row>
    <row r="9" spans="1:7" s="87" customFormat="1" ht="17.100000000000001" customHeight="1" x14ac:dyDescent="0.15">
      <c r="A9" s="74">
        <v>23</v>
      </c>
      <c r="B9" s="68">
        <v>2386264</v>
      </c>
      <c r="C9" s="68">
        <v>2300093</v>
      </c>
      <c r="D9" s="68">
        <v>85620</v>
      </c>
      <c r="E9" s="68" t="s">
        <v>201</v>
      </c>
      <c r="F9" s="90" t="s">
        <v>27</v>
      </c>
      <c r="G9" s="99"/>
    </row>
    <row r="10" spans="1:7" s="87" customFormat="1" ht="17.100000000000001" customHeight="1" x14ac:dyDescent="0.15">
      <c r="A10" s="74">
        <v>24</v>
      </c>
      <c r="B10" s="23">
        <v>8686715</v>
      </c>
      <c r="C10" s="23">
        <v>8593593</v>
      </c>
      <c r="D10" s="68">
        <v>91821</v>
      </c>
      <c r="E10" s="68">
        <v>1301</v>
      </c>
      <c r="F10" s="90" t="s">
        <v>27</v>
      </c>
      <c r="G10" s="99"/>
    </row>
    <row r="11" spans="1:7" s="87" customFormat="1" ht="17.100000000000001" customHeight="1" x14ac:dyDescent="0.15">
      <c r="A11" s="74">
        <v>25</v>
      </c>
      <c r="B11" s="89">
        <v>11425597</v>
      </c>
      <c r="C11" s="23">
        <v>11375080</v>
      </c>
      <c r="D11" s="298" t="s">
        <v>200</v>
      </c>
      <c r="E11" s="298"/>
      <c r="F11" s="298"/>
      <c r="G11" s="99"/>
    </row>
    <row r="12" spans="1:7" s="87" customFormat="1" ht="17.100000000000001" customHeight="1" x14ac:dyDescent="0.15">
      <c r="A12" s="74">
        <v>26</v>
      </c>
      <c r="B12" s="296" t="s">
        <v>181</v>
      </c>
      <c r="C12" s="297"/>
      <c r="D12" s="297"/>
      <c r="E12" s="297"/>
      <c r="F12" s="297"/>
      <c r="G12" s="99"/>
    </row>
    <row r="13" spans="1:7" ht="6" customHeight="1" x14ac:dyDescent="0.15">
      <c r="A13" s="98"/>
      <c r="B13" s="97"/>
      <c r="C13" s="48"/>
      <c r="D13" s="48"/>
      <c r="E13" s="48"/>
      <c r="F13" s="84"/>
      <c r="G13" s="96"/>
    </row>
    <row r="14" spans="1:7" ht="18" customHeight="1" x14ac:dyDescent="0.15">
      <c r="A14" s="95" t="s">
        <v>182</v>
      </c>
      <c r="B14" s="94"/>
      <c r="C14" s="93"/>
      <c r="D14" s="93"/>
      <c r="E14" s="93"/>
      <c r="F14" s="84"/>
    </row>
    <row r="15" spans="1:7" s="87" customFormat="1" ht="17.100000000000001" customHeight="1" x14ac:dyDescent="0.15">
      <c r="A15" s="117">
        <v>22</v>
      </c>
      <c r="B15" s="92">
        <v>670070</v>
      </c>
      <c r="C15" s="68" t="s">
        <v>199</v>
      </c>
      <c r="D15" s="68" t="s">
        <v>27</v>
      </c>
      <c r="E15" s="68" t="s">
        <v>198</v>
      </c>
      <c r="F15" s="90" t="s">
        <v>27</v>
      </c>
      <c r="G15" s="88"/>
    </row>
    <row r="16" spans="1:7" s="87" customFormat="1" ht="17.100000000000001" customHeight="1" x14ac:dyDescent="0.15">
      <c r="A16" s="117">
        <v>23</v>
      </c>
      <c r="B16" s="92">
        <v>734776</v>
      </c>
      <c r="C16" s="68" t="s">
        <v>197</v>
      </c>
      <c r="D16" s="91" t="s">
        <v>27</v>
      </c>
      <c r="E16" s="68" t="s">
        <v>196</v>
      </c>
      <c r="F16" s="90" t="s">
        <v>27</v>
      </c>
      <c r="G16" s="88"/>
    </row>
    <row r="17" spans="1:7" s="87" customFormat="1" ht="17.100000000000001" customHeight="1" x14ac:dyDescent="0.15">
      <c r="A17" s="117">
        <v>24</v>
      </c>
      <c r="B17" s="89">
        <v>678571</v>
      </c>
      <c r="C17" s="23">
        <v>678571</v>
      </c>
      <c r="D17" s="23" t="s">
        <v>27</v>
      </c>
      <c r="E17" s="23" t="s">
        <v>27</v>
      </c>
      <c r="F17" s="90" t="s">
        <v>27</v>
      </c>
      <c r="G17" s="88"/>
    </row>
    <row r="18" spans="1:7" s="87" customFormat="1" ht="17.100000000000001" customHeight="1" x14ac:dyDescent="0.15">
      <c r="A18" s="117">
        <v>25</v>
      </c>
      <c r="B18" s="89">
        <v>940356</v>
      </c>
      <c r="C18" s="23">
        <v>923509</v>
      </c>
      <c r="D18" s="299" t="s">
        <v>195</v>
      </c>
      <c r="E18" s="299"/>
      <c r="F18" s="299"/>
      <c r="G18" s="88"/>
    </row>
    <row r="19" spans="1:7" s="87" customFormat="1" ht="17.100000000000001" customHeight="1" x14ac:dyDescent="0.15">
      <c r="A19" s="117">
        <v>26</v>
      </c>
      <c r="B19" s="296" t="s">
        <v>181</v>
      </c>
      <c r="C19" s="297"/>
      <c r="D19" s="297"/>
      <c r="E19" s="297"/>
      <c r="F19" s="297"/>
      <c r="G19" s="88"/>
    </row>
    <row r="20" spans="1:7" ht="6" customHeight="1" x14ac:dyDescent="0.15">
      <c r="A20" s="85"/>
      <c r="B20" s="86"/>
      <c r="C20" s="85"/>
      <c r="D20" s="85"/>
      <c r="E20" s="85"/>
      <c r="F20" s="85"/>
    </row>
    <row r="21" spans="1:7" s="84" customFormat="1" ht="15" customHeight="1" x14ac:dyDescent="0.15">
      <c r="A21" s="84" t="s">
        <v>194</v>
      </c>
    </row>
    <row r="22" spans="1:7" x14ac:dyDescent="0.15">
      <c r="A22" s="84" t="s">
        <v>193</v>
      </c>
    </row>
    <row r="23" spans="1:7" x14ac:dyDescent="0.15">
      <c r="A23" s="84" t="s">
        <v>192</v>
      </c>
    </row>
    <row r="24" spans="1:7" x14ac:dyDescent="0.15">
      <c r="A24" s="84" t="s">
        <v>191</v>
      </c>
    </row>
    <row r="25" spans="1:7" x14ac:dyDescent="0.15">
      <c r="A25" s="84" t="s">
        <v>190</v>
      </c>
    </row>
    <row r="26" spans="1:7" x14ac:dyDescent="0.15">
      <c r="A26" s="84" t="s">
        <v>189</v>
      </c>
    </row>
  </sheetData>
  <mergeCells count="4">
    <mergeCell ref="D11:F11"/>
    <mergeCell ref="D18:F18"/>
    <mergeCell ref="B12:F12"/>
    <mergeCell ref="B19:F19"/>
  </mergeCells>
  <phoneticPr fontId="1"/>
  <pageMargins left="0.70866141732283472" right="0.31496062992125984" top="0.74803149606299213" bottom="0.74803149606299213" header="0.31496062992125984" footer="0.31496062992125984"/>
  <pageSetup paperSize="9" scale="8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zoomScaleNormal="100" workbookViewId="0">
      <selection activeCell="C1" sqref="C1"/>
    </sheetView>
  </sheetViews>
  <sheetFormatPr defaultRowHeight="13.5" x14ac:dyDescent="0.4"/>
  <cols>
    <col min="1" max="1" width="17.125" style="127" customWidth="1"/>
    <col min="2" max="3" width="20.875" style="127" customWidth="1"/>
    <col min="4" max="4" width="19.625" style="127" customWidth="1"/>
    <col min="5" max="5" width="15.625" style="127" customWidth="1"/>
    <col min="6" max="256" width="9" style="127"/>
    <col min="257" max="257" width="17.125" style="127" customWidth="1"/>
    <col min="258" max="259" width="20.875" style="127" customWidth="1"/>
    <col min="260" max="260" width="19.625" style="127" customWidth="1"/>
    <col min="261" max="261" width="15.625" style="127" customWidth="1"/>
    <col min="262" max="512" width="9" style="127"/>
    <col min="513" max="513" width="17.125" style="127" customWidth="1"/>
    <col min="514" max="515" width="20.875" style="127" customWidth="1"/>
    <col min="516" max="516" width="19.625" style="127" customWidth="1"/>
    <col min="517" max="517" width="15.625" style="127" customWidth="1"/>
    <col min="518" max="768" width="9" style="127"/>
    <col min="769" max="769" width="17.125" style="127" customWidth="1"/>
    <col min="770" max="771" width="20.875" style="127" customWidth="1"/>
    <col min="772" max="772" width="19.625" style="127" customWidth="1"/>
    <col min="773" max="773" width="15.625" style="127" customWidth="1"/>
    <col min="774" max="1024" width="9" style="127"/>
    <col min="1025" max="1025" width="17.125" style="127" customWidth="1"/>
    <col min="1026" max="1027" width="20.875" style="127" customWidth="1"/>
    <col min="1028" max="1028" width="19.625" style="127" customWidth="1"/>
    <col min="1029" max="1029" width="15.625" style="127" customWidth="1"/>
    <col min="1030" max="1280" width="9" style="127"/>
    <col min="1281" max="1281" width="17.125" style="127" customWidth="1"/>
    <col min="1282" max="1283" width="20.875" style="127" customWidth="1"/>
    <col min="1284" max="1284" width="19.625" style="127" customWidth="1"/>
    <col min="1285" max="1285" width="15.625" style="127" customWidth="1"/>
    <col min="1286" max="1536" width="9" style="127"/>
    <col min="1537" max="1537" width="17.125" style="127" customWidth="1"/>
    <col min="1538" max="1539" width="20.875" style="127" customWidth="1"/>
    <col min="1540" max="1540" width="19.625" style="127" customWidth="1"/>
    <col min="1541" max="1541" width="15.625" style="127" customWidth="1"/>
    <col min="1542" max="1792" width="9" style="127"/>
    <col min="1793" max="1793" width="17.125" style="127" customWidth="1"/>
    <col min="1794" max="1795" width="20.875" style="127" customWidth="1"/>
    <col min="1796" max="1796" width="19.625" style="127" customWidth="1"/>
    <col min="1797" max="1797" width="15.625" style="127" customWidth="1"/>
    <col min="1798" max="2048" width="9" style="127"/>
    <col min="2049" max="2049" width="17.125" style="127" customWidth="1"/>
    <col min="2050" max="2051" width="20.875" style="127" customWidth="1"/>
    <col min="2052" max="2052" width="19.625" style="127" customWidth="1"/>
    <col min="2053" max="2053" width="15.625" style="127" customWidth="1"/>
    <col min="2054" max="2304" width="9" style="127"/>
    <col min="2305" max="2305" width="17.125" style="127" customWidth="1"/>
    <col min="2306" max="2307" width="20.875" style="127" customWidth="1"/>
    <col min="2308" max="2308" width="19.625" style="127" customWidth="1"/>
    <col min="2309" max="2309" width="15.625" style="127" customWidth="1"/>
    <col min="2310" max="2560" width="9" style="127"/>
    <col min="2561" max="2561" width="17.125" style="127" customWidth="1"/>
    <col min="2562" max="2563" width="20.875" style="127" customWidth="1"/>
    <col min="2564" max="2564" width="19.625" style="127" customWidth="1"/>
    <col min="2565" max="2565" width="15.625" style="127" customWidth="1"/>
    <col min="2566" max="2816" width="9" style="127"/>
    <col min="2817" max="2817" width="17.125" style="127" customWidth="1"/>
    <col min="2818" max="2819" width="20.875" style="127" customWidth="1"/>
    <col min="2820" max="2820" width="19.625" style="127" customWidth="1"/>
    <col min="2821" max="2821" width="15.625" style="127" customWidth="1"/>
    <col min="2822" max="3072" width="9" style="127"/>
    <col min="3073" max="3073" width="17.125" style="127" customWidth="1"/>
    <col min="3074" max="3075" width="20.875" style="127" customWidth="1"/>
    <col min="3076" max="3076" width="19.625" style="127" customWidth="1"/>
    <col min="3077" max="3077" width="15.625" style="127" customWidth="1"/>
    <col min="3078" max="3328" width="9" style="127"/>
    <col min="3329" max="3329" width="17.125" style="127" customWidth="1"/>
    <col min="3330" max="3331" width="20.875" style="127" customWidth="1"/>
    <col min="3332" max="3332" width="19.625" style="127" customWidth="1"/>
    <col min="3333" max="3333" width="15.625" style="127" customWidth="1"/>
    <col min="3334" max="3584" width="9" style="127"/>
    <col min="3585" max="3585" width="17.125" style="127" customWidth="1"/>
    <col min="3586" max="3587" width="20.875" style="127" customWidth="1"/>
    <col min="3588" max="3588" width="19.625" style="127" customWidth="1"/>
    <col min="3589" max="3589" width="15.625" style="127" customWidth="1"/>
    <col min="3590" max="3840" width="9" style="127"/>
    <col min="3841" max="3841" width="17.125" style="127" customWidth="1"/>
    <col min="3842" max="3843" width="20.875" style="127" customWidth="1"/>
    <col min="3844" max="3844" width="19.625" style="127" customWidth="1"/>
    <col min="3845" max="3845" width="15.625" style="127" customWidth="1"/>
    <col min="3846" max="4096" width="9" style="127"/>
    <col min="4097" max="4097" width="17.125" style="127" customWidth="1"/>
    <col min="4098" max="4099" width="20.875" style="127" customWidth="1"/>
    <col min="4100" max="4100" width="19.625" style="127" customWidth="1"/>
    <col min="4101" max="4101" width="15.625" style="127" customWidth="1"/>
    <col min="4102" max="4352" width="9" style="127"/>
    <col min="4353" max="4353" width="17.125" style="127" customWidth="1"/>
    <col min="4354" max="4355" width="20.875" style="127" customWidth="1"/>
    <col min="4356" max="4356" width="19.625" style="127" customWidth="1"/>
    <col min="4357" max="4357" width="15.625" style="127" customWidth="1"/>
    <col min="4358" max="4608" width="9" style="127"/>
    <col min="4609" max="4609" width="17.125" style="127" customWidth="1"/>
    <col min="4610" max="4611" width="20.875" style="127" customWidth="1"/>
    <col min="4612" max="4612" width="19.625" style="127" customWidth="1"/>
    <col min="4613" max="4613" width="15.625" style="127" customWidth="1"/>
    <col min="4614" max="4864" width="9" style="127"/>
    <col min="4865" max="4865" width="17.125" style="127" customWidth="1"/>
    <col min="4866" max="4867" width="20.875" style="127" customWidth="1"/>
    <col min="4868" max="4868" width="19.625" style="127" customWidth="1"/>
    <col min="4869" max="4869" width="15.625" style="127" customWidth="1"/>
    <col min="4870" max="5120" width="9" style="127"/>
    <col min="5121" max="5121" width="17.125" style="127" customWidth="1"/>
    <col min="5122" max="5123" width="20.875" style="127" customWidth="1"/>
    <col min="5124" max="5124" width="19.625" style="127" customWidth="1"/>
    <col min="5125" max="5125" width="15.625" style="127" customWidth="1"/>
    <col min="5126" max="5376" width="9" style="127"/>
    <col min="5377" max="5377" width="17.125" style="127" customWidth="1"/>
    <col min="5378" max="5379" width="20.875" style="127" customWidth="1"/>
    <col min="5380" max="5380" width="19.625" style="127" customWidth="1"/>
    <col min="5381" max="5381" width="15.625" style="127" customWidth="1"/>
    <col min="5382" max="5632" width="9" style="127"/>
    <col min="5633" max="5633" width="17.125" style="127" customWidth="1"/>
    <col min="5634" max="5635" width="20.875" style="127" customWidth="1"/>
    <col min="5636" max="5636" width="19.625" style="127" customWidth="1"/>
    <col min="5637" max="5637" width="15.625" style="127" customWidth="1"/>
    <col min="5638" max="5888" width="9" style="127"/>
    <col min="5889" max="5889" width="17.125" style="127" customWidth="1"/>
    <col min="5890" max="5891" width="20.875" style="127" customWidth="1"/>
    <col min="5892" max="5892" width="19.625" style="127" customWidth="1"/>
    <col min="5893" max="5893" width="15.625" style="127" customWidth="1"/>
    <col min="5894" max="6144" width="9" style="127"/>
    <col min="6145" max="6145" width="17.125" style="127" customWidth="1"/>
    <col min="6146" max="6147" width="20.875" style="127" customWidth="1"/>
    <col min="6148" max="6148" width="19.625" style="127" customWidth="1"/>
    <col min="6149" max="6149" width="15.625" style="127" customWidth="1"/>
    <col min="6150" max="6400" width="9" style="127"/>
    <col min="6401" max="6401" width="17.125" style="127" customWidth="1"/>
    <col min="6402" max="6403" width="20.875" style="127" customWidth="1"/>
    <col min="6404" max="6404" width="19.625" style="127" customWidth="1"/>
    <col min="6405" max="6405" width="15.625" style="127" customWidth="1"/>
    <col min="6406" max="6656" width="9" style="127"/>
    <col min="6657" max="6657" width="17.125" style="127" customWidth="1"/>
    <col min="6658" max="6659" width="20.875" style="127" customWidth="1"/>
    <col min="6660" max="6660" width="19.625" style="127" customWidth="1"/>
    <col min="6661" max="6661" width="15.625" style="127" customWidth="1"/>
    <col min="6662" max="6912" width="9" style="127"/>
    <col min="6913" max="6913" width="17.125" style="127" customWidth="1"/>
    <col min="6914" max="6915" width="20.875" style="127" customWidth="1"/>
    <col min="6916" max="6916" width="19.625" style="127" customWidth="1"/>
    <col min="6917" max="6917" width="15.625" style="127" customWidth="1"/>
    <col min="6918" max="7168" width="9" style="127"/>
    <col min="7169" max="7169" width="17.125" style="127" customWidth="1"/>
    <col min="7170" max="7171" width="20.875" style="127" customWidth="1"/>
    <col min="7172" max="7172" width="19.625" style="127" customWidth="1"/>
    <col min="7173" max="7173" width="15.625" style="127" customWidth="1"/>
    <col min="7174" max="7424" width="9" style="127"/>
    <col min="7425" max="7425" width="17.125" style="127" customWidth="1"/>
    <col min="7426" max="7427" width="20.875" style="127" customWidth="1"/>
    <col min="7428" max="7428" width="19.625" style="127" customWidth="1"/>
    <col min="7429" max="7429" width="15.625" style="127" customWidth="1"/>
    <col min="7430" max="7680" width="9" style="127"/>
    <col min="7681" max="7681" width="17.125" style="127" customWidth="1"/>
    <col min="7682" max="7683" width="20.875" style="127" customWidth="1"/>
    <col min="7684" max="7684" width="19.625" style="127" customWidth="1"/>
    <col min="7685" max="7685" width="15.625" style="127" customWidth="1"/>
    <col min="7686" max="7936" width="9" style="127"/>
    <col min="7937" max="7937" width="17.125" style="127" customWidth="1"/>
    <col min="7938" max="7939" width="20.875" style="127" customWidth="1"/>
    <col min="7940" max="7940" width="19.625" style="127" customWidth="1"/>
    <col min="7941" max="7941" width="15.625" style="127" customWidth="1"/>
    <col min="7942" max="8192" width="9" style="127"/>
    <col min="8193" max="8193" width="17.125" style="127" customWidth="1"/>
    <col min="8194" max="8195" width="20.875" style="127" customWidth="1"/>
    <col min="8196" max="8196" width="19.625" style="127" customWidth="1"/>
    <col min="8197" max="8197" width="15.625" style="127" customWidth="1"/>
    <col min="8198" max="8448" width="9" style="127"/>
    <col min="8449" max="8449" width="17.125" style="127" customWidth="1"/>
    <col min="8450" max="8451" width="20.875" style="127" customWidth="1"/>
    <col min="8452" max="8452" width="19.625" style="127" customWidth="1"/>
    <col min="8453" max="8453" width="15.625" style="127" customWidth="1"/>
    <col min="8454" max="8704" width="9" style="127"/>
    <col min="8705" max="8705" width="17.125" style="127" customWidth="1"/>
    <col min="8706" max="8707" width="20.875" style="127" customWidth="1"/>
    <col min="8708" max="8708" width="19.625" style="127" customWidth="1"/>
    <col min="8709" max="8709" width="15.625" style="127" customWidth="1"/>
    <col min="8710" max="8960" width="9" style="127"/>
    <col min="8961" max="8961" width="17.125" style="127" customWidth="1"/>
    <col min="8962" max="8963" width="20.875" style="127" customWidth="1"/>
    <col min="8964" max="8964" width="19.625" style="127" customWidth="1"/>
    <col min="8965" max="8965" width="15.625" style="127" customWidth="1"/>
    <col min="8966" max="9216" width="9" style="127"/>
    <col min="9217" max="9217" width="17.125" style="127" customWidth="1"/>
    <col min="9218" max="9219" width="20.875" style="127" customWidth="1"/>
    <col min="9220" max="9220" width="19.625" style="127" customWidth="1"/>
    <col min="9221" max="9221" width="15.625" style="127" customWidth="1"/>
    <col min="9222" max="9472" width="9" style="127"/>
    <col min="9473" max="9473" width="17.125" style="127" customWidth="1"/>
    <col min="9474" max="9475" width="20.875" style="127" customWidth="1"/>
    <col min="9476" max="9476" width="19.625" style="127" customWidth="1"/>
    <col min="9477" max="9477" width="15.625" style="127" customWidth="1"/>
    <col min="9478" max="9728" width="9" style="127"/>
    <col min="9729" max="9729" width="17.125" style="127" customWidth="1"/>
    <col min="9730" max="9731" width="20.875" style="127" customWidth="1"/>
    <col min="9732" max="9732" width="19.625" style="127" customWidth="1"/>
    <col min="9733" max="9733" width="15.625" style="127" customWidth="1"/>
    <col min="9734" max="9984" width="9" style="127"/>
    <col min="9985" max="9985" width="17.125" style="127" customWidth="1"/>
    <col min="9986" max="9987" width="20.875" style="127" customWidth="1"/>
    <col min="9988" max="9988" width="19.625" style="127" customWidth="1"/>
    <col min="9989" max="9989" width="15.625" style="127" customWidth="1"/>
    <col min="9990" max="10240" width="9" style="127"/>
    <col min="10241" max="10241" width="17.125" style="127" customWidth="1"/>
    <col min="10242" max="10243" width="20.875" style="127" customWidth="1"/>
    <col min="10244" max="10244" width="19.625" style="127" customWidth="1"/>
    <col min="10245" max="10245" width="15.625" style="127" customWidth="1"/>
    <col min="10246" max="10496" width="9" style="127"/>
    <col min="10497" max="10497" width="17.125" style="127" customWidth="1"/>
    <col min="10498" max="10499" width="20.875" style="127" customWidth="1"/>
    <col min="10500" max="10500" width="19.625" style="127" customWidth="1"/>
    <col min="10501" max="10501" width="15.625" style="127" customWidth="1"/>
    <col min="10502" max="10752" width="9" style="127"/>
    <col min="10753" max="10753" width="17.125" style="127" customWidth="1"/>
    <col min="10754" max="10755" width="20.875" style="127" customWidth="1"/>
    <col min="10756" max="10756" width="19.625" style="127" customWidth="1"/>
    <col min="10757" max="10757" width="15.625" style="127" customWidth="1"/>
    <col min="10758" max="11008" width="9" style="127"/>
    <col min="11009" max="11009" width="17.125" style="127" customWidth="1"/>
    <col min="11010" max="11011" width="20.875" style="127" customWidth="1"/>
    <col min="11012" max="11012" width="19.625" style="127" customWidth="1"/>
    <col min="11013" max="11013" width="15.625" style="127" customWidth="1"/>
    <col min="11014" max="11264" width="9" style="127"/>
    <col min="11265" max="11265" width="17.125" style="127" customWidth="1"/>
    <col min="11266" max="11267" width="20.875" style="127" customWidth="1"/>
    <col min="11268" max="11268" width="19.625" style="127" customWidth="1"/>
    <col min="11269" max="11269" width="15.625" style="127" customWidth="1"/>
    <col min="11270" max="11520" width="9" style="127"/>
    <col min="11521" max="11521" width="17.125" style="127" customWidth="1"/>
    <col min="11522" max="11523" width="20.875" style="127" customWidth="1"/>
    <col min="11524" max="11524" width="19.625" style="127" customWidth="1"/>
    <col min="11525" max="11525" width="15.625" style="127" customWidth="1"/>
    <col min="11526" max="11776" width="9" style="127"/>
    <col min="11777" max="11777" width="17.125" style="127" customWidth="1"/>
    <col min="11778" max="11779" width="20.875" style="127" customWidth="1"/>
    <col min="11780" max="11780" width="19.625" style="127" customWidth="1"/>
    <col min="11781" max="11781" width="15.625" style="127" customWidth="1"/>
    <col min="11782" max="12032" width="9" style="127"/>
    <col min="12033" max="12033" width="17.125" style="127" customWidth="1"/>
    <col min="12034" max="12035" width="20.875" style="127" customWidth="1"/>
    <col min="12036" max="12036" width="19.625" style="127" customWidth="1"/>
    <col min="12037" max="12037" width="15.625" style="127" customWidth="1"/>
    <col min="12038" max="12288" width="9" style="127"/>
    <col min="12289" max="12289" width="17.125" style="127" customWidth="1"/>
    <col min="12290" max="12291" width="20.875" style="127" customWidth="1"/>
    <col min="12292" max="12292" width="19.625" style="127" customWidth="1"/>
    <col min="12293" max="12293" width="15.625" style="127" customWidth="1"/>
    <col min="12294" max="12544" width="9" style="127"/>
    <col min="12545" max="12545" width="17.125" style="127" customWidth="1"/>
    <col min="12546" max="12547" width="20.875" style="127" customWidth="1"/>
    <col min="12548" max="12548" width="19.625" style="127" customWidth="1"/>
    <col min="12549" max="12549" width="15.625" style="127" customWidth="1"/>
    <col min="12550" max="12800" width="9" style="127"/>
    <col min="12801" max="12801" width="17.125" style="127" customWidth="1"/>
    <col min="12802" max="12803" width="20.875" style="127" customWidth="1"/>
    <col min="12804" max="12804" width="19.625" style="127" customWidth="1"/>
    <col min="12805" max="12805" width="15.625" style="127" customWidth="1"/>
    <col min="12806" max="13056" width="9" style="127"/>
    <col min="13057" max="13057" width="17.125" style="127" customWidth="1"/>
    <col min="13058" max="13059" width="20.875" style="127" customWidth="1"/>
    <col min="13060" max="13060" width="19.625" style="127" customWidth="1"/>
    <col min="13061" max="13061" width="15.625" style="127" customWidth="1"/>
    <col min="13062" max="13312" width="9" style="127"/>
    <col min="13313" max="13313" width="17.125" style="127" customWidth="1"/>
    <col min="13314" max="13315" width="20.875" style="127" customWidth="1"/>
    <col min="13316" max="13316" width="19.625" style="127" customWidth="1"/>
    <col min="13317" max="13317" width="15.625" style="127" customWidth="1"/>
    <col min="13318" max="13568" width="9" style="127"/>
    <col min="13569" max="13569" width="17.125" style="127" customWidth="1"/>
    <col min="13570" max="13571" width="20.875" style="127" customWidth="1"/>
    <col min="13572" max="13572" width="19.625" style="127" customWidth="1"/>
    <col min="13573" max="13573" width="15.625" style="127" customWidth="1"/>
    <col min="13574" max="13824" width="9" style="127"/>
    <col min="13825" max="13825" width="17.125" style="127" customWidth="1"/>
    <col min="13826" max="13827" width="20.875" style="127" customWidth="1"/>
    <col min="13828" max="13828" width="19.625" style="127" customWidth="1"/>
    <col min="13829" max="13829" width="15.625" style="127" customWidth="1"/>
    <col min="13830" max="14080" width="9" style="127"/>
    <col min="14081" max="14081" width="17.125" style="127" customWidth="1"/>
    <col min="14082" max="14083" width="20.875" style="127" customWidth="1"/>
    <col min="14084" max="14084" width="19.625" style="127" customWidth="1"/>
    <col min="14085" max="14085" width="15.625" style="127" customWidth="1"/>
    <col min="14086" max="14336" width="9" style="127"/>
    <col min="14337" max="14337" width="17.125" style="127" customWidth="1"/>
    <col min="14338" max="14339" width="20.875" style="127" customWidth="1"/>
    <col min="14340" max="14340" width="19.625" style="127" customWidth="1"/>
    <col min="14341" max="14341" width="15.625" style="127" customWidth="1"/>
    <col min="14342" max="14592" width="9" style="127"/>
    <col min="14593" max="14593" width="17.125" style="127" customWidth="1"/>
    <col min="14594" max="14595" width="20.875" style="127" customWidth="1"/>
    <col min="14596" max="14596" width="19.625" style="127" customWidth="1"/>
    <col min="14597" max="14597" width="15.625" style="127" customWidth="1"/>
    <col min="14598" max="14848" width="9" style="127"/>
    <col min="14849" max="14849" width="17.125" style="127" customWidth="1"/>
    <col min="14850" max="14851" width="20.875" style="127" customWidth="1"/>
    <col min="14852" max="14852" width="19.625" style="127" customWidth="1"/>
    <col min="14853" max="14853" width="15.625" style="127" customWidth="1"/>
    <col min="14854" max="15104" width="9" style="127"/>
    <col min="15105" max="15105" width="17.125" style="127" customWidth="1"/>
    <col min="15106" max="15107" width="20.875" style="127" customWidth="1"/>
    <col min="15108" max="15108" width="19.625" style="127" customWidth="1"/>
    <col min="15109" max="15109" width="15.625" style="127" customWidth="1"/>
    <col min="15110" max="15360" width="9" style="127"/>
    <col min="15361" max="15361" width="17.125" style="127" customWidth="1"/>
    <col min="15362" max="15363" width="20.875" style="127" customWidth="1"/>
    <col min="15364" max="15364" width="19.625" style="127" customWidth="1"/>
    <col min="15365" max="15365" width="15.625" style="127" customWidth="1"/>
    <col min="15366" max="15616" width="9" style="127"/>
    <col min="15617" max="15617" width="17.125" style="127" customWidth="1"/>
    <col min="15618" max="15619" width="20.875" style="127" customWidth="1"/>
    <col min="15620" max="15620" width="19.625" style="127" customWidth="1"/>
    <col min="15621" max="15621" width="15.625" style="127" customWidth="1"/>
    <col min="15622" max="15872" width="9" style="127"/>
    <col min="15873" max="15873" width="17.125" style="127" customWidth="1"/>
    <col min="15874" max="15875" width="20.875" style="127" customWidth="1"/>
    <col min="15876" max="15876" width="19.625" style="127" customWidth="1"/>
    <col min="15877" max="15877" width="15.625" style="127" customWidth="1"/>
    <col min="15878" max="16128" width="9" style="127"/>
    <col min="16129" max="16129" width="17.125" style="127" customWidth="1"/>
    <col min="16130" max="16131" width="20.875" style="127" customWidth="1"/>
    <col min="16132" max="16132" width="19.625" style="127" customWidth="1"/>
    <col min="16133" max="16133" width="15.625" style="127" customWidth="1"/>
    <col min="16134" max="16384" width="9" style="127"/>
  </cols>
  <sheetData>
    <row r="1" spans="1:4" ht="24.75" customHeight="1" x14ac:dyDescent="0.4">
      <c r="A1" s="217" t="s">
        <v>214</v>
      </c>
    </row>
    <row r="2" spans="1:4" ht="9" customHeight="1" x14ac:dyDescent="0.4">
      <c r="A2" s="218"/>
    </row>
    <row r="3" spans="1:4" x14ac:dyDescent="0.4">
      <c r="A3" s="194" t="s">
        <v>213</v>
      </c>
    </row>
    <row r="4" spans="1:4" ht="9" customHeight="1" x14ac:dyDescent="0.4">
      <c r="A4" s="130"/>
    </row>
    <row r="5" spans="1:4" s="195" customFormat="1" ht="32.25" customHeight="1" x14ac:dyDescent="0.4">
      <c r="A5" s="219" t="s">
        <v>75</v>
      </c>
      <c r="B5" s="220" t="s">
        <v>212</v>
      </c>
      <c r="C5" s="220" t="s">
        <v>211</v>
      </c>
      <c r="D5" s="214" t="s">
        <v>210</v>
      </c>
    </row>
    <row r="6" spans="1:4" s="195" customFormat="1" ht="9" customHeight="1" x14ac:dyDescent="0.4">
      <c r="A6" s="196"/>
      <c r="B6" s="215"/>
      <c r="C6" s="215"/>
      <c r="D6" s="213"/>
    </row>
    <row r="7" spans="1:4" s="194" customFormat="1" ht="16.5" customHeight="1" x14ac:dyDescent="0.4">
      <c r="A7" s="196" t="s">
        <v>217</v>
      </c>
      <c r="B7" s="221">
        <v>41898</v>
      </c>
      <c r="C7" s="221">
        <v>6184</v>
      </c>
      <c r="D7" s="222">
        <v>373</v>
      </c>
    </row>
    <row r="8" spans="1:4" s="194" customFormat="1" ht="16.5" customHeight="1" x14ac:dyDescent="0.4">
      <c r="A8" s="195">
        <v>28</v>
      </c>
      <c r="B8" s="221">
        <v>39782</v>
      </c>
      <c r="C8" s="221">
        <v>5709</v>
      </c>
      <c r="D8" s="222">
        <v>347</v>
      </c>
    </row>
    <row r="9" spans="1:4" s="194" customFormat="1" ht="16.5" customHeight="1" x14ac:dyDescent="0.4">
      <c r="A9" s="196">
        <v>29</v>
      </c>
      <c r="B9" s="223">
        <v>37181</v>
      </c>
      <c r="C9" s="221">
        <v>5228</v>
      </c>
      <c r="D9" s="222">
        <v>315</v>
      </c>
    </row>
    <row r="10" spans="1:4" s="194" customFormat="1" ht="16.5" customHeight="1" x14ac:dyDescent="0.4">
      <c r="A10" s="196">
        <v>30</v>
      </c>
      <c r="B10" s="221">
        <v>34650</v>
      </c>
      <c r="C10" s="221">
        <v>4752</v>
      </c>
      <c r="D10" s="222">
        <v>307</v>
      </c>
    </row>
    <row r="11" spans="1:4" s="194" customFormat="1" ht="16.5" customHeight="1" x14ac:dyDescent="0.4">
      <c r="A11" s="196" t="s">
        <v>224</v>
      </c>
      <c r="B11" s="221">
        <v>32212</v>
      </c>
      <c r="C11" s="221">
        <v>4303</v>
      </c>
      <c r="D11" s="222">
        <v>301</v>
      </c>
    </row>
    <row r="12" spans="1:4" s="194" customFormat="1" ht="16.5" customHeight="1" x14ac:dyDescent="0.4">
      <c r="A12" s="195">
        <v>2</v>
      </c>
      <c r="B12" s="198">
        <v>30331</v>
      </c>
      <c r="C12" s="221">
        <v>3920</v>
      </c>
      <c r="D12" s="192">
        <v>297</v>
      </c>
    </row>
    <row r="13" spans="1:4" s="194" customFormat="1" ht="16.5" customHeight="1" x14ac:dyDescent="0.4">
      <c r="A13" s="195">
        <v>3</v>
      </c>
      <c r="B13" s="198">
        <v>28489</v>
      </c>
      <c r="C13" s="221">
        <v>3555</v>
      </c>
      <c r="D13" s="192">
        <v>297</v>
      </c>
    </row>
    <row r="14" spans="1:4" s="194" customFormat="1" ht="16.5" customHeight="1" x14ac:dyDescent="0.4">
      <c r="A14" s="195">
        <v>4</v>
      </c>
      <c r="B14" s="198">
        <v>26816</v>
      </c>
      <c r="C14" s="221">
        <v>3217</v>
      </c>
      <c r="D14" s="192">
        <v>266</v>
      </c>
    </row>
    <row r="15" spans="1:4" s="194" customFormat="1" ht="16.5" customHeight="1" x14ac:dyDescent="0.4">
      <c r="A15" s="196">
        <v>5</v>
      </c>
      <c r="B15" s="221">
        <v>25187</v>
      </c>
      <c r="C15" s="221">
        <v>2881</v>
      </c>
      <c r="D15" s="222">
        <v>244</v>
      </c>
    </row>
    <row r="16" spans="1:4" s="194" customFormat="1" ht="16.5" customHeight="1" x14ac:dyDescent="0.4">
      <c r="A16" s="196">
        <v>6</v>
      </c>
      <c r="B16" s="221">
        <v>23834</v>
      </c>
      <c r="C16" s="221">
        <v>2523</v>
      </c>
      <c r="D16" s="222">
        <v>228</v>
      </c>
    </row>
    <row r="17" spans="1:4" s="194" customFormat="1" ht="12" x14ac:dyDescent="0.4">
      <c r="A17" s="224"/>
      <c r="B17" s="225"/>
      <c r="C17" s="225"/>
      <c r="D17" s="225"/>
    </row>
    <row r="18" spans="1:4" s="194" customFormat="1" ht="12" x14ac:dyDescent="0.4">
      <c r="A18" s="194" t="s">
        <v>209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5175-404A-4B04-BE72-7164DE8EE181}">
  <sheetPr>
    <pageSetUpPr fitToPage="1"/>
  </sheetPr>
  <dimension ref="A1:X77"/>
  <sheetViews>
    <sheetView zoomScaleNormal="10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1" sqref="D1"/>
    </sheetView>
  </sheetViews>
  <sheetFormatPr defaultRowHeight="13.5" x14ac:dyDescent="0.15"/>
  <cols>
    <col min="1" max="1" width="5.625" style="122" customWidth="1"/>
    <col min="2" max="2" width="8.625" style="122" customWidth="1"/>
    <col min="3" max="3" width="5.75" style="122" customWidth="1"/>
    <col min="4" max="4" width="9" style="1" customWidth="1"/>
    <col min="5" max="6" width="9" style="122" customWidth="1"/>
    <col min="7" max="7" width="9" style="123" customWidth="1"/>
    <col min="8" max="8" width="9" style="1" customWidth="1"/>
    <col min="9" max="14" width="9" style="122" customWidth="1"/>
    <col min="15" max="15" width="9" style="122"/>
    <col min="16" max="16" width="9" style="124" customWidth="1"/>
    <col min="17" max="17" width="9" style="122"/>
    <col min="18" max="18" width="9" style="122" customWidth="1"/>
    <col min="19" max="21" width="9" style="122"/>
    <col min="22" max="22" width="9" style="122" customWidth="1"/>
    <col min="23" max="256" width="9" style="122"/>
    <col min="257" max="257" width="5.625" style="122" customWidth="1"/>
    <col min="258" max="258" width="8.625" style="122" customWidth="1"/>
    <col min="259" max="259" width="5.75" style="122" customWidth="1"/>
    <col min="260" max="512" width="9" style="122"/>
    <col min="513" max="513" width="5.625" style="122" customWidth="1"/>
    <col min="514" max="514" width="8.625" style="122" customWidth="1"/>
    <col min="515" max="515" width="5.75" style="122" customWidth="1"/>
    <col min="516" max="768" width="9" style="122"/>
    <col min="769" max="769" width="5.625" style="122" customWidth="1"/>
    <col min="770" max="770" width="8.625" style="122" customWidth="1"/>
    <col min="771" max="771" width="5.75" style="122" customWidth="1"/>
    <col min="772" max="1024" width="9" style="122"/>
    <col min="1025" max="1025" width="5.625" style="122" customWidth="1"/>
    <col min="1026" max="1026" width="8.625" style="122" customWidth="1"/>
    <col min="1027" max="1027" width="5.75" style="122" customWidth="1"/>
    <col min="1028" max="1280" width="9" style="122"/>
    <col min="1281" max="1281" width="5.625" style="122" customWidth="1"/>
    <col min="1282" max="1282" width="8.625" style="122" customWidth="1"/>
    <col min="1283" max="1283" width="5.75" style="122" customWidth="1"/>
    <col min="1284" max="1536" width="9" style="122"/>
    <col min="1537" max="1537" width="5.625" style="122" customWidth="1"/>
    <col min="1538" max="1538" width="8.625" style="122" customWidth="1"/>
    <col min="1539" max="1539" width="5.75" style="122" customWidth="1"/>
    <col min="1540" max="1792" width="9" style="122"/>
    <col min="1793" max="1793" width="5.625" style="122" customWidth="1"/>
    <col min="1794" max="1794" width="8.625" style="122" customWidth="1"/>
    <col min="1795" max="1795" width="5.75" style="122" customWidth="1"/>
    <col min="1796" max="2048" width="9" style="122"/>
    <col min="2049" max="2049" width="5.625" style="122" customWidth="1"/>
    <col min="2050" max="2050" width="8.625" style="122" customWidth="1"/>
    <col min="2051" max="2051" width="5.75" style="122" customWidth="1"/>
    <col min="2052" max="2304" width="9" style="122"/>
    <col min="2305" max="2305" width="5.625" style="122" customWidth="1"/>
    <col min="2306" max="2306" width="8.625" style="122" customWidth="1"/>
    <col min="2307" max="2307" width="5.75" style="122" customWidth="1"/>
    <col min="2308" max="2560" width="9" style="122"/>
    <col min="2561" max="2561" width="5.625" style="122" customWidth="1"/>
    <col min="2562" max="2562" width="8.625" style="122" customWidth="1"/>
    <col min="2563" max="2563" width="5.75" style="122" customWidth="1"/>
    <col min="2564" max="2816" width="9" style="122"/>
    <col min="2817" max="2817" width="5.625" style="122" customWidth="1"/>
    <col min="2818" max="2818" width="8.625" style="122" customWidth="1"/>
    <col min="2819" max="2819" width="5.75" style="122" customWidth="1"/>
    <col min="2820" max="3072" width="9" style="122"/>
    <col min="3073" max="3073" width="5.625" style="122" customWidth="1"/>
    <col min="3074" max="3074" width="8.625" style="122" customWidth="1"/>
    <col min="3075" max="3075" width="5.75" style="122" customWidth="1"/>
    <col min="3076" max="3328" width="9" style="122"/>
    <col min="3329" max="3329" width="5.625" style="122" customWidth="1"/>
    <col min="3330" max="3330" width="8.625" style="122" customWidth="1"/>
    <col min="3331" max="3331" width="5.75" style="122" customWidth="1"/>
    <col min="3332" max="3584" width="9" style="122"/>
    <col min="3585" max="3585" width="5.625" style="122" customWidth="1"/>
    <col min="3586" max="3586" width="8.625" style="122" customWidth="1"/>
    <col min="3587" max="3587" width="5.75" style="122" customWidth="1"/>
    <col min="3588" max="3840" width="9" style="122"/>
    <col min="3841" max="3841" width="5.625" style="122" customWidth="1"/>
    <col min="3842" max="3842" width="8.625" style="122" customWidth="1"/>
    <col min="3843" max="3843" width="5.75" style="122" customWidth="1"/>
    <col min="3844" max="4096" width="9" style="122"/>
    <col min="4097" max="4097" width="5.625" style="122" customWidth="1"/>
    <col min="4098" max="4098" width="8.625" style="122" customWidth="1"/>
    <col min="4099" max="4099" width="5.75" style="122" customWidth="1"/>
    <col min="4100" max="4352" width="9" style="122"/>
    <col min="4353" max="4353" width="5.625" style="122" customWidth="1"/>
    <col min="4354" max="4354" width="8.625" style="122" customWidth="1"/>
    <col min="4355" max="4355" width="5.75" style="122" customWidth="1"/>
    <col min="4356" max="4608" width="9" style="122"/>
    <col min="4609" max="4609" width="5.625" style="122" customWidth="1"/>
    <col min="4610" max="4610" width="8.625" style="122" customWidth="1"/>
    <col min="4611" max="4611" width="5.75" style="122" customWidth="1"/>
    <col min="4612" max="4864" width="9" style="122"/>
    <col min="4865" max="4865" width="5.625" style="122" customWidth="1"/>
    <col min="4866" max="4866" width="8.625" style="122" customWidth="1"/>
    <col min="4867" max="4867" width="5.75" style="122" customWidth="1"/>
    <col min="4868" max="5120" width="9" style="122"/>
    <col min="5121" max="5121" width="5.625" style="122" customWidth="1"/>
    <col min="5122" max="5122" width="8.625" style="122" customWidth="1"/>
    <col min="5123" max="5123" width="5.75" style="122" customWidth="1"/>
    <col min="5124" max="5376" width="9" style="122"/>
    <col min="5377" max="5377" width="5.625" style="122" customWidth="1"/>
    <col min="5378" max="5378" width="8.625" style="122" customWidth="1"/>
    <col min="5379" max="5379" width="5.75" style="122" customWidth="1"/>
    <col min="5380" max="5632" width="9" style="122"/>
    <col min="5633" max="5633" width="5.625" style="122" customWidth="1"/>
    <col min="5634" max="5634" width="8.625" style="122" customWidth="1"/>
    <col min="5635" max="5635" width="5.75" style="122" customWidth="1"/>
    <col min="5636" max="5888" width="9" style="122"/>
    <col min="5889" max="5889" width="5.625" style="122" customWidth="1"/>
    <col min="5890" max="5890" width="8.625" style="122" customWidth="1"/>
    <col min="5891" max="5891" width="5.75" style="122" customWidth="1"/>
    <col min="5892" max="6144" width="9" style="122"/>
    <col min="6145" max="6145" width="5.625" style="122" customWidth="1"/>
    <col min="6146" max="6146" width="8.625" style="122" customWidth="1"/>
    <col min="6147" max="6147" width="5.75" style="122" customWidth="1"/>
    <col min="6148" max="6400" width="9" style="122"/>
    <col min="6401" max="6401" width="5.625" style="122" customWidth="1"/>
    <col min="6402" max="6402" width="8.625" style="122" customWidth="1"/>
    <col min="6403" max="6403" width="5.75" style="122" customWidth="1"/>
    <col min="6404" max="6656" width="9" style="122"/>
    <col min="6657" max="6657" width="5.625" style="122" customWidth="1"/>
    <col min="6658" max="6658" width="8.625" style="122" customWidth="1"/>
    <col min="6659" max="6659" width="5.75" style="122" customWidth="1"/>
    <col min="6660" max="6912" width="9" style="122"/>
    <col min="6913" max="6913" width="5.625" style="122" customWidth="1"/>
    <col min="6914" max="6914" width="8.625" style="122" customWidth="1"/>
    <col min="6915" max="6915" width="5.75" style="122" customWidth="1"/>
    <col min="6916" max="7168" width="9" style="122"/>
    <col min="7169" max="7169" width="5.625" style="122" customWidth="1"/>
    <col min="7170" max="7170" width="8.625" style="122" customWidth="1"/>
    <col min="7171" max="7171" width="5.75" style="122" customWidth="1"/>
    <col min="7172" max="7424" width="9" style="122"/>
    <col min="7425" max="7425" width="5.625" style="122" customWidth="1"/>
    <col min="7426" max="7426" width="8.625" style="122" customWidth="1"/>
    <col min="7427" max="7427" width="5.75" style="122" customWidth="1"/>
    <col min="7428" max="7680" width="9" style="122"/>
    <col min="7681" max="7681" width="5.625" style="122" customWidth="1"/>
    <col min="7682" max="7682" width="8.625" style="122" customWidth="1"/>
    <col min="7683" max="7683" width="5.75" style="122" customWidth="1"/>
    <col min="7684" max="7936" width="9" style="122"/>
    <col min="7937" max="7937" width="5.625" style="122" customWidth="1"/>
    <col min="7938" max="7938" width="8.625" style="122" customWidth="1"/>
    <col min="7939" max="7939" width="5.75" style="122" customWidth="1"/>
    <col min="7940" max="8192" width="9" style="122"/>
    <col min="8193" max="8193" width="5.625" style="122" customWidth="1"/>
    <col min="8194" max="8194" width="8.625" style="122" customWidth="1"/>
    <col min="8195" max="8195" width="5.75" style="122" customWidth="1"/>
    <col min="8196" max="8448" width="9" style="122"/>
    <col min="8449" max="8449" width="5.625" style="122" customWidth="1"/>
    <col min="8450" max="8450" width="8.625" style="122" customWidth="1"/>
    <col min="8451" max="8451" width="5.75" style="122" customWidth="1"/>
    <col min="8452" max="8704" width="9" style="122"/>
    <col min="8705" max="8705" width="5.625" style="122" customWidth="1"/>
    <col min="8706" max="8706" width="8.625" style="122" customWidth="1"/>
    <col min="8707" max="8707" width="5.75" style="122" customWidth="1"/>
    <col min="8708" max="8960" width="9" style="122"/>
    <col min="8961" max="8961" width="5.625" style="122" customWidth="1"/>
    <col min="8962" max="8962" width="8.625" style="122" customWidth="1"/>
    <col min="8963" max="8963" width="5.75" style="122" customWidth="1"/>
    <col min="8964" max="9216" width="9" style="122"/>
    <col min="9217" max="9217" width="5.625" style="122" customWidth="1"/>
    <col min="9218" max="9218" width="8.625" style="122" customWidth="1"/>
    <col min="9219" max="9219" width="5.75" style="122" customWidth="1"/>
    <col min="9220" max="9472" width="9" style="122"/>
    <col min="9473" max="9473" width="5.625" style="122" customWidth="1"/>
    <col min="9474" max="9474" width="8.625" style="122" customWidth="1"/>
    <col min="9475" max="9475" width="5.75" style="122" customWidth="1"/>
    <col min="9476" max="9728" width="9" style="122"/>
    <col min="9729" max="9729" width="5.625" style="122" customWidth="1"/>
    <col min="9730" max="9730" width="8.625" style="122" customWidth="1"/>
    <col min="9731" max="9731" width="5.75" style="122" customWidth="1"/>
    <col min="9732" max="9984" width="9" style="122"/>
    <col min="9985" max="9985" width="5.625" style="122" customWidth="1"/>
    <col min="9986" max="9986" width="8.625" style="122" customWidth="1"/>
    <col min="9987" max="9987" width="5.75" style="122" customWidth="1"/>
    <col min="9988" max="10240" width="9" style="122"/>
    <col min="10241" max="10241" width="5.625" style="122" customWidth="1"/>
    <col min="10242" max="10242" width="8.625" style="122" customWidth="1"/>
    <col min="10243" max="10243" width="5.75" style="122" customWidth="1"/>
    <col min="10244" max="10496" width="9" style="122"/>
    <col min="10497" max="10497" width="5.625" style="122" customWidth="1"/>
    <col min="10498" max="10498" width="8.625" style="122" customWidth="1"/>
    <col min="10499" max="10499" width="5.75" style="122" customWidth="1"/>
    <col min="10500" max="10752" width="9" style="122"/>
    <col min="10753" max="10753" width="5.625" style="122" customWidth="1"/>
    <col min="10754" max="10754" width="8.625" style="122" customWidth="1"/>
    <col min="10755" max="10755" width="5.75" style="122" customWidth="1"/>
    <col min="10756" max="11008" width="9" style="122"/>
    <col min="11009" max="11009" width="5.625" style="122" customWidth="1"/>
    <col min="11010" max="11010" width="8.625" style="122" customWidth="1"/>
    <col min="11011" max="11011" width="5.75" style="122" customWidth="1"/>
    <col min="11012" max="11264" width="9" style="122"/>
    <col min="11265" max="11265" width="5.625" style="122" customWidth="1"/>
    <col min="11266" max="11266" width="8.625" style="122" customWidth="1"/>
    <col min="11267" max="11267" width="5.75" style="122" customWidth="1"/>
    <col min="11268" max="11520" width="9" style="122"/>
    <col min="11521" max="11521" width="5.625" style="122" customWidth="1"/>
    <col min="11522" max="11522" width="8.625" style="122" customWidth="1"/>
    <col min="11523" max="11523" width="5.75" style="122" customWidth="1"/>
    <col min="11524" max="11776" width="9" style="122"/>
    <col min="11777" max="11777" width="5.625" style="122" customWidth="1"/>
    <col min="11778" max="11778" width="8.625" style="122" customWidth="1"/>
    <col min="11779" max="11779" width="5.75" style="122" customWidth="1"/>
    <col min="11780" max="12032" width="9" style="122"/>
    <col min="12033" max="12033" width="5.625" style="122" customWidth="1"/>
    <col min="12034" max="12034" width="8.625" style="122" customWidth="1"/>
    <col min="12035" max="12035" width="5.75" style="122" customWidth="1"/>
    <col min="12036" max="12288" width="9" style="122"/>
    <col min="12289" max="12289" width="5.625" style="122" customWidth="1"/>
    <col min="12290" max="12290" width="8.625" style="122" customWidth="1"/>
    <col min="12291" max="12291" width="5.75" style="122" customWidth="1"/>
    <col min="12292" max="12544" width="9" style="122"/>
    <col min="12545" max="12545" width="5.625" style="122" customWidth="1"/>
    <col min="12546" max="12546" width="8.625" style="122" customWidth="1"/>
    <col min="12547" max="12547" width="5.75" style="122" customWidth="1"/>
    <col min="12548" max="12800" width="9" style="122"/>
    <col min="12801" max="12801" width="5.625" style="122" customWidth="1"/>
    <col min="12802" max="12802" width="8.625" style="122" customWidth="1"/>
    <col min="12803" max="12803" width="5.75" style="122" customWidth="1"/>
    <col min="12804" max="13056" width="9" style="122"/>
    <col min="13057" max="13057" width="5.625" style="122" customWidth="1"/>
    <col min="13058" max="13058" width="8.625" style="122" customWidth="1"/>
    <col min="13059" max="13059" width="5.75" style="122" customWidth="1"/>
    <col min="13060" max="13312" width="9" style="122"/>
    <col min="13313" max="13313" width="5.625" style="122" customWidth="1"/>
    <col min="13314" max="13314" width="8.625" style="122" customWidth="1"/>
    <col min="13315" max="13315" width="5.75" style="122" customWidth="1"/>
    <col min="13316" max="13568" width="9" style="122"/>
    <col min="13569" max="13569" width="5.625" style="122" customWidth="1"/>
    <col min="13570" max="13570" width="8.625" style="122" customWidth="1"/>
    <col min="13571" max="13571" width="5.75" style="122" customWidth="1"/>
    <col min="13572" max="13824" width="9" style="122"/>
    <col min="13825" max="13825" width="5.625" style="122" customWidth="1"/>
    <col min="13826" max="13826" width="8.625" style="122" customWidth="1"/>
    <col min="13827" max="13827" width="5.75" style="122" customWidth="1"/>
    <col min="13828" max="14080" width="9" style="122"/>
    <col min="14081" max="14081" width="5.625" style="122" customWidth="1"/>
    <col min="14082" max="14082" width="8.625" style="122" customWidth="1"/>
    <col min="14083" max="14083" width="5.75" style="122" customWidth="1"/>
    <col min="14084" max="14336" width="9" style="122"/>
    <col min="14337" max="14337" width="5.625" style="122" customWidth="1"/>
    <col min="14338" max="14338" width="8.625" style="122" customWidth="1"/>
    <col min="14339" max="14339" width="5.75" style="122" customWidth="1"/>
    <col min="14340" max="14592" width="9" style="122"/>
    <col min="14593" max="14593" width="5.625" style="122" customWidth="1"/>
    <col min="14594" max="14594" width="8.625" style="122" customWidth="1"/>
    <col min="14595" max="14595" width="5.75" style="122" customWidth="1"/>
    <col min="14596" max="14848" width="9" style="122"/>
    <col min="14849" max="14849" width="5.625" style="122" customWidth="1"/>
    <col min="14850" max="14850" width="8.625" style="122" customWidth="1"/>
    <col min="14851" max="14851" width="5.75" style="122" customWidth="1"/>
    <col min="14852" max="15104" width="9" style="122"/>
    <col min="15105" max="15105" width="5.625" style="122" customWidth="1"/>
    <col min="15106" max="15106" width="8.625" style="122" customWidth="1"/>
    <col min="15107" max="15107" width="5.75" style="122" customWidth="1"/>
    <col min="15108" max="15360" width="9" style="122"/>
    <col min="15361" max="15361" width="5.625" style="122" customWidth="1"/>
    <col min="15362" max="15362" width="8.625" style="122" customWidth="1"/>
    <col min="15363" max="15363" width="5.75" style="122" customWidth="1"/>
    <col min="15364" max="15616" width="9" style="122"/>
    <col min="15617" max="15617" width="5.625" style="122" customWidth="1"/>
    <col min="15618" max="15618" width="8.625" style="122" customWidth="1"/>
    <col min="15619" max="15619" width="5.75" style="122" customWidth="1"/>
    <col min="15620" max="15872" width="9" style="122"/>
    <col min="15873" max="15873" width="5.625" style="122" customWidth="1"/>
    <col min="15874" max="15874" width="8.625" style="122" customWidth="1"/>
    <col min="15875" max="15875" width="5.75" style="122" customWidth="1"/>
    <col min="15876" max="16128" width="9" style="122"/>
    <col min="16129" max="16129" width="5.625" style="122" customWidth="1"/>
    <col min="16130" max="16130" width="8.625" style="122" customWidth="1"/>
    <col min="16131" max="16131" width="5.75" style="122" customWidth="1"/>
    <col min="16132" max="16384" width="9" style="122"/>
  </cols>
  <sheetData>
    <row r="1" spans="1:24" ht="17.25" x14ac:dyDescent="0.2">
      <c r="A1" s="121" t="s">
        <v>55</v>
      </c>
      <c r="B1" s="121"/>
      <c r="C1" s="121"/>
    </row>
    <row r="2" spans="1:24" ht="9" customHeight="1" x14ac:dyDescent="0.15"/>
    <row r="3" spans="1:24" x14ac:dyDescent="0.15">
      <c r="A3" s="125" t="s">
        <v>54</v>
      </c>
      <c r="B3" s="125"/>
      <c r="C3" s="125"/>
      <c r="D3" s="23"/>
      <c r="H3" s="22"/>
    </row>
    <row r="4" spans="1:24" x14ac:dyDescent="0.15">
      <c r="A4" s="125" t="s">
        <v>53</v>
      </c>
      <c r="B4" s="125"/>
      <c r="C4" s="125"/>
      <c r="D4" s="23"/>
      <c r="H4" s="22"/>
    </row>
    <row r="5" spans="1:24" x14ac:dyDescent="0.15">
      <c r="A5" s="125" t="s">
        <v>52</v>
      </c>
      <c r="B5" s="125"/>
      <c r="C5" s="125"/>
      <c r="D5" s="23"/>
      <c r="H5" s="22"/>
      <c r="J5" s="22"/>
      <c r="K5" s="21"/>
      <c r="M5" s="21"/>
    </row>
    <row r="6" spans="1:24" x14ac:dyDescent="0.15">
      <c r="A6" s="125" t="s">
        <v>249</v>
      </c>
      <c r="B6" s="125"/>
      <c r="C6" s="125"/>
      <c r="D6" s="260"/>
      <c r="H6" s="22"/>
      <c r="J6" s="22"/>
      <c r="K6" s="21"/>
      <c r="M6" s="21"/>
    </row>
    <row r="7" spans="1:24" x14ac:dyDescent="0.15">
      <c r="A7" s="125" t="s">
        <v>250</v>
      </c>
      <c r="D7" s="20"/>
      <c r="V7" s="138"/>
      <c r="W7" s="138"/>
      <c r="X7" s="138"/>
    </row>
    <row r="8" spans="1:24" s="127" customFormat="1" ht="19.5" customHeight="1" x14ac:dyDescent="0.4">
      <c r="A8" s="261" t="s">
        <v>51</v>
      </c>
      <c r="B8" s="261"/>
      <c r="C8" s="262"/>
      <c r="D8" s="243" t="s">
        <v>50</v>
      </c>
      <c r="E8" s="243" t="s">
        <v>49</v>
      </c>
      <c r="F8" s="126" t="s">
        <v>48</v>
      </c>
      <c r="G8" s="19" t="s">
        <v>47</v>
      </c>
      <c r="H8" s="19" t="s">
        <v>46</v>
      </c>
      <c r="I8" s="19" t="s">
        <v>45</v>
      </c>
      <c r="J8" s="19" t="s">
        <v>44</v>
      </c>
      <c r="K8" s="19" t="s">
        <v>43</v>
      </c>
      <c r="L8" s="19" t="s">
        <v>42</v>
      </c>
      <c r="M8" s="17" t="s">
        <v>41</v>
      </c>
      <c r="N8" s="17" t="s">
        <v>40</v>
      </c>
      <c r="O8" s="17" t="s">
        <v>39</v>
      </c>
      <c r="P8" s="18" t="s">
        <v>38</v>
      </c>
      <c r="Q8" s="17" t="s">
        <v>37</v>
      </c>
      <c r="R8" s="17" t="s">
        <v>36</v>
      </c>
      <c r="S8" s="17" t="s">
        <v>215</v>
      </c>
      <c r="T8" s="17" t="s">
        <v>225</v>
      </c>
      <c r="U8" s="17" t="s">
        <v>232</v>
      </c>
      <c r="V8" s="254" t="s">
        <v>233</v>
      </c>
      <c r="W8" s="255" t="s">
        <v>241</v>
      </c>
      <c r="X8" s="254" t="s">
        <v>242</v>
      </c>
    </row>
    <row r="9" spans="1:24" ht="6.75" customHeight="1" x14ac:dyDescent="0.15">
      <c r="A9" s="125"/>
      <c r="B9" s="125"/>
      <c r="C9" s="128"/>
      <c r="D9" s="125"/>
      <c r="E9" s="125"/>
      <c r="F9" s="125"/>
      <c r="G9" s="124"/>
      <c r="H9" s="16"/>
      <c r="I9" s="16"/>
      <c r="J9" s="16"/>
      <c r="W9" s="250"/>
      <c r="X9" s="253"/>
    </row>
    <row r="10" spans="1:24" x14ac:dyDescent="0.15">
      <c r="A10" s="13" t="s">
        <v>35</v>
      </c>
      <c r="B10" s="13"/>
      <c r="C10" s="10" t="s">
        <v>18</v>
      </c>
      <c r="D10" s="7">
        <v>715300</v>
      </c>
      <c r="E10" s="6">
        <v>693900</v>
      </c>
      <c r="F10" s="129">
        <v>671200</v>
      </c>
      <c r="G10" s="6">
        <v>666400</v>
      </c>
      <c r="H10" s="6">
        <v>606600</v>
      </c>
      <c r="I10" s="6">
        <v>618200</v>
      </c>
      <c r="J10" s="6">
        <v>554300</v>
      </c>
      <c r="K10" s="6">
        <v>503000</v>
      </c>
      <c r="L10" s="130">
        <v>536100</v>
      </c>
      <c r="M10" s="5">
        <v>565700</v>
      </c>
      <c r="N10" s="5">
        <v>576100</v>
      </c>
      <c r="O10" s="5">
        <v>480400</v>
      </c>
      <c r="P10" s="124">
        <v>528300</v>
      </c>
      <c r="Q10" s="124">
        <v>521000</v>
      </c>
      <c r="R10" s="230">
        <v>501600</v>
      </c>
      <c r="S10" s="230">
        <v>423800</v>
      </c>
      <c r="T10" s="124">
        <f>SUM(T15+T19+T23)</f>
        <v>240240</v>
      </c>
      <c r="U10" s="124">
        <v>256410</v>
      </c>
      <c r="V10" s="124">
        <v>367800</v>
      </c>
      <c r="W10" s="251">
        <v>397200</v>
      </c>
      <c r="X10" s="251">
        <v>408800</v>
      </c>
    </row>
    <row r="11" spans="1:24" x14ac:dyDescent="0.15">
      <c r="A11" s="8"/>
      <c r="B11" s="13"/>
      <c r="C11" s="10" t="s">
        <v>17</v>
      </c>
      <c r="D11" s="7">
        <v>924200</v>
      </c>
      <c r="E11" s="6">
        <v>907900</v>
      </c>
      <c r="F11" s="129">
        <v>946100</v>
      </c>
      <c r="G11" s="6">
        <v>937000</v>
      </c>
      <c r="H11" s="6">
        <v>857200</v>
      </c>
      <c r="I11" s="6">
        <v>846200</v>
      </c>
      <c r="J11" s="6">
        <v>732400</v>
      </c>
      <c r="K11" s="6">
        <v>679400</v>
      </c>
      <c r="L11" s="6">
        <v>720200</v>
      </c>
      <c r="M11" s="5">
        <v>701600</v>
      </c>
      <c r="N11" s="5">
        <v>732600</v>
      </c>
      <c r="O11" s="5">
        <v>632200</v>
      </c>
      <c r="P11" s="124">
        <v>685900</v>
      </c>
      <c r="Q11" s="124">
        <v>681700</v>
      </c>
      <c r="R11" s="124">
        <v>679500</v>
      </c>
      <c r="S11" s="124">
        <v>574600</v>
      </c>
      <c r="T11" s="124">
        <f>SUM(T16+T20+T24)</f>
        <v>321430</v>
      </c>
      <c r="U11" s="124">
        <v>346810</v>
      </c>
      <c r="V11" s="124">
        <v>483200</v>
      </c>
      <c r="W11" s="251">
        <v>531300</v>
      </c>
      <c r="X11" s="251">
        <v>554900</v>
      </c>
    </row>
    <row r="12" spans="1:24" x14ac:dyDescent="0.15">
      <c r="A12" s="125"/>
      <c r="B12" s="125"/>
      <c r="C12" s="131" t="s">
        <v>16</v>
      </c>
      <c r="D12" s="7">
        <v>1639500</v>
      </c>
      <c r="E12" s="6">
        <v>1601800</v>
      </c>
      <c r="F12" s="129">
        <v>1617300</v>
      </c>
      <c r="G12" s="6">
        <v>1603400</v>
      </c>
      <c r="H12" s="6">
        <v>1463800</v>
      </c>
      <c r="I12" s="6">
        <v>1464400</v>
      </c>
      <c r="J12" s="6">
        <v>1286700</v>
      </c>
      <c r="K12" s="6">
        <v>1182400</v>
      </c>
      <c r="L12" s="6">
        <v>1256300</v>
      </c>
      <c r="M12" s="5">
        <v>1267300</v>
      </c>
      <c r="N12" s="5">
        <v>1308700</v>
      </c>
      <c r="O12" s="5">
        <f>O10+O11</f>
        <v>1112600</v>
      </c>
      <c r="P12" s="124">
        <v>1214200</v>
      </c>
      <c r="Q12" s="124">
        <v>1202700</v>
      </c>
      <c r="R12" s="124">
        <v>1181100</v>
      </c>
      <c r="S12" s="124">
        <v>998200</v>
      </c>
      <c r="T12" s="124">
        <f>SUM(T10+T11)</f>
        <v>561670</v>
      </c>
      <c r="U12" s="124">
        <f>SUM(U10+U11)</f>
        <v>603220</v>
      </c>
      <c r="V12" s="124">
        <f>SUM(V10+V11)</f>
        <v>851000</v>
      </c>
      <c r="W12" s="251">
        <v>928500</v>
      </c>
      <c r="X12" s="251">
        <v>963700</v>
      </c>
    </row>
    <row r="13" spans="1:24" ht="6.75" customHeight="1" x14ac:dyDescent="0.15">
      <c r="A13" s="13"/>
      <c r="B13" s="13"/>
      <c r="C13" s="15"/>
      <c r="D13" s="7"/>
      <c r="E13" s="6"/>
      <c r="F13" s="129"/>
      <c r="G13" s="6"/>
      <c r="H13" s="6"/>
      <c r="I13" s="6"/>
      <c r="J13" s="6"/>
      <c r="K13" s="6"/>
      <c r="L13" s="6"/>
      <c r="M13" s="5"/>
      <c r="N13" s="5"/>
      <c r="O13" s="5"/>
      <c r="Q13" s="124"/>
      <c r="R13" s="124"/>
      <c r="S13" s="124"/>
      <c r="T13" s="124"/>
      <c r="U13" s="124"/>
      <c r="V13" s="124"/>
      <c r="W13" s="251"/>
      <c r="X13" s="251"/>
    </row>
    <row r="14" spans="1:24" x14ac:dyDescent="0.15">
      <c r="A14" s="13" t="s">
        <v>34</v>
      </c>
      <c r="B14" s="13"/>
      <c r="C14" s="15"/>
      <c r="D14" s="7"/>
      <c r="E14" s="6"/>
      <c r="F14" s="129"/>
      <c r="G14" s="6"/>
      <c r="H14" s="6"/>
      <c r="I14" s="6"/>
      <c r="J14" s="6"/>
      <c r="K14" s="6"/>
      <c r="L14" s="6"/>
      <c r="M14" s="5"/>
      <c r="N14" s="5"/>
      <c r="O14" s="5"/>
      <c r="Q14" s="124"/>
      <c r="R14" s="124"/>
      <c r="S14" s="124"/>
      <c r="T14" s="124"/>
      <c r="U14" s="124"/>
      <c r="V14" s="124"/>
      <c r="W14" s="251"/>
      <c r="X14" s="251"/>
    </row>
    <row r="15" spans="1:24" x14ac:dyDescent="0.15">
      <c r="A15" s="8"/>
      <c r="B15" s="13" t="s">
        <v>33</v>
      </c>
      <c r="C15" s="10" t="s">
        <v>18</v>
      </c>
      <c r="D15" s="7">
        <v>132500</v>
      </c>
      <c r="E15" s="6">
        <v>133700</v>
      </c>
      <c r="F15" s="129">
        <v>142200</v>
      </c>
      <c r="G15" s="6">
        <v>149800</v>
      </c>
      <c r="H15" s="6">
        <v>138200</v>
      </c>
      <c r="I15" s="6">
        <v>146500</v>
      </c>
      <c r="J15" s="6">
        <v>149900</v>
      </c>
      <c r="K15" s="6">
        <v>146200</v>
      </c>
      <c r="L15" s="6">
        <v>138500</v>
      </c>
      <c r="M15" s="5">
        <v>123300</v>
      </c>
      <c r="N15" s="5">
        <v>132500</v>
      </c>
      <c r="O15" s="5">
        <v>115800</v>
      </c>
      <c r="P15" s="124">
        <v>132400</v>
      </c>
      <c r="Q15" s="124">
        <v>117700</v>
      </c>
      <c r="R15" s="124">
        <v>119000</v>
      </c>
      <c r="S15" s="124">
        <v>110100</v>
      </c>
      <c r="T15" s="124">
        <v>58240</v>
      </c>
      <c r="U15" s="124">
        <v>55910</v>
      </c>
      <c r="V15" s="124">
        <v>107500</v>
      </c>
      <c r="W15" s="251">
        <v>117400</v>
      </c>
      <c r="X15" s="251">
        <v>103100</v>
      </c>
    </row>
    <row r="16" spans="1:24" x14ac:dyDescent="0.15">
      <c r="A16" s="8"/>
      <c r="B16" s="13"/>
      <c r="C16" s="10" t="s">
        <v>17</v>
      </c>
      <c r="D16" s="7">
        <v>120200</v>
      </c>
      <c r="E16" s="6">
        <v>106400</v>
      </c>
      <c r="F16" s="129">
        <v>102300</v>
      </c>
      <c r="G16" s="6">
        <v>107200</v>
      </c>
      <c r="H16" s="6">
        <v>99100</v>
      </c>
      <c r="I16" s="6">
        <v>105500</v>
      </c>
      <c r="J16" s="6">
        <v>108100</v>
      </c>
      <c r="K16" s="6">
        <v>102300</v>
      </c>
      <c r="L16" s="6">
        <v>97100</v>
      </c>
      <c r="M16" s="5">
        <v>84300</v>
      </c>
      <c r="N16" s="5">
        <v>87900</v>
      </c>
      <c r="O16" s="5">
        <v>91100</v>
      </c>
      <c r="P16" s="124">
        <v>87700</v>
      </c>
      <c r="Q16" s="124">
        <v>77700</v>
      </c>
      <c r="R16" s="124">
        <v>98300</v>
      </c>
      <c r="S16" s="124">
        <v>88600</v>
      </c>
      <c r="T16" s="124">
        <v>40730</v>
      </c>
      <c r="U16" s="124">
        <v>42410</v>
      </c>
      <c r="V16" s="124">
        <v>87400</v>
      </c>
      <c r="W16" s="251">
        <v>98500</v>
      </c>
      <c r="X16" s="251">
        <v>85300</v>
      </c>
    </row>
    <row r="17" spans="1:24" x14ac:dyDescent="0.15">
      <c r="A17" s="125"/>
      <c r="B17" s="125"/>
      <c r="C17" s="131" t="s">
        <v>16</v>
      </c>
      <c r="D17" s="7">
        <v>252700</v>
      </c>
      <c r="E17" s="6">
        <v>240100</v>
      </c>
      <c r="F17" s="129">
        <v>244500</v>
      </c>
      <c r="G17" s="6">
        <v>257000</v>
      </c>
      <c r="H17" s="6">
        <v>237300</v>
      </c>
      <c r="I17" s="6">
        <v>252000</v>
      </c>
      <c r="J17" s="6">
        <v>258000</v>
      </c>
      <c r="K17" s="6">
        <v>248500</v>
      </c>
      <c r="L17" s="6">
        <v>235600</v>
      </c>
      <c r="M17" s="5">
        <v>207600</v>
      </c>
      <c r="N17" s="5">
        <v>220400</v>
      </c>
      <c r="O17" s="5">
        <f>O15+O16</f>
        <v>206900</v>
      </c>
      <c r="P17" s="124">
        <v>220100</v>
      </c>
      <c r="Q17" s="124">
        <v>195400</v>
      </c>
      <c r="R17" s="124">
        <v>217300</v>
      </c>
      <c r="S17" s="124">
        <v>198700</v>
      </c>
      <c r="T17" s="124">
        <f>SUM(T15:T16)</f>
        <v>98970</v>
      </c>
      <c r="U17" s="124">
        <f>SUM(U15:U16)</f>
        <v>98320</v>
      </c>
      <c r="V17" s="124">
        <f>SUM(V15:V16)</f>
        <v>194900</v>
      </c>
      <c r="W17" s="251">
        <v>215900</v>
      </c>
      <c r="X17" s="251">
        <v>188400</v>
      </c>
    </row>
    <row r="18" spans="1:24" ht="6.75" customHeight="1" x14ac:dyDescent="0.15">
      <c r="A18" s="5"/>
      <c r="B18" s="13"/>
      <c r="C18" s="12"/>
      <c r="D18" s="7"/>
      <c r="E18" s="6"/>
      <c r="F18" s="129"/>
      <c r="G18" s="6"/>
      <c r="H18" s="6"/>
      <c r="I18" s="6"/>
      <c r="J18" s="6"/>
      <c r="K18" s="6"/>
      <c r="L18" s="6"/>
      <c r="M18" s="14"/>
      <c r="N18" s="14"/>
      <c r="O18" s="5"/>
      <c r="Q18" s="124"/>
      <c r="R18" s="124"/>
      <c r="S18" s="124"/>
      <c r="T18" s="124"/>
      <c r="U18" s="124"/>
      <c r="V18" s="124"/>
      <c r="W18" s="251"/>
      <c r="X18" s="251"/>
    </row>
    <row r="19" spans="1:24" x14ac:dyDescent="0.15">
      <c r="A19" s="8"/>
      <c r="B19" s="13" t="s">
        <v>32</v>
      </c>
      <c r="C19" s="10" t="s">
        <v>18</v>
      </c>
      <c r="D19" s="7">
        <v>352400</v>
      </c>
      <c r="E19" s="6">
        <v>338000</v>
      </c>
      <c r="F19" s="129">
        <v>343600</v>
      </c>
      <c r="G19" s="6">
        <v>331200</v>
      </c>
      <c r="H19" s="6">
        <v>293000</v>
      </c>
      <c r="I19" s="6">
        <v>318100</v>
      </c>
      <c r="J19" s="6">
        <v>277800</v>
      </c>
      <c r="K19" s="6">
        <v>232600</v>
      </c>
      <c r="L19" s="6">
        <v>269000</v>
      </c>
      <c r="M19" s="5">
        <v>285000</v>
      </c>
      <c r="N19" s="5">
        <v>300300</v>
      </c>
      <c r="O19" s="5">
        <v>230300</v>
      </c>
      <c r="P19" s="124">
        <v>260500</v>
      </c>
      <c r="Q19" s="124">
        <v>271100</v>
      </c>
      <c r="R19" s="124">
        <v>256400</v>
      </c>
      <c r="S19" s="124">
        <v>209500</v>
      </c>
      <c r="T19" s="124">
        <v>106300</v>
      </c>
      <c r="U19" s="124">
        <v>97500</v>
      </c>
      <c r="V19" s="124">
        <v>137300</v>
      </c>
      <c r="W19" s="251">
        <v>168900</v>
      </c>
      <c r="X19" s="251">
        <v>175200</v>
      </c>
    </row>
    <row r="20" spans="1:24" x14ac:dyDescent="0.15">
      <c r="A20" s="8"/>
      <c r="B20" s="13"/>
      <c r="C20" s="10" t="s">
        <v>17</v>
      </c>
      <c r="D20" s="7">
        <v>431700</v>
      </c>
      <c r="E20" s="6">
        <v>432100</v>
      </c>
      <c r="F20" s="129">
        <v>435600</v>
      </c>
      <c r="G20" s="6">
        <v>416800</v>
      </c>
      <c r="H20" s="6">
        <v>365800</v>
      </c>
      <c r="I20" s="6">
        <v>401900</v>
      </c>
      <c r="J20" s="6">
        <v>349500</v>
      </c>
      <c r="K20" s="6">
        <v>300500</v>
      </c>
      <c r="L20" s="6">
        <v>340400</v>
      </c>
      <c r="M20" s="5">
        <v>374900</v>
      </c>
      <c r="N20" s="5">
        <v>427900</v>
      </c>
      <c r="O20" s="5">
        <v>328400</v>
      </c>
      <c r="P20" s="124">
        <v>374900</v>
      </c>
      <c r="Q20" s="124">
        <v>389300</v>
      </c>
      <c r="R20" s="124">
        <v>367700</v>
      </c>
      <c r="S20" s="124">
        <v>314400</v>
      </c>
      <c r="T20" s="124">
        <v>158100</v>
      </c>
      <c r="U20" s="124">
        <v>146600</v>
      </c>
      <c r="V20" s="124">
        <v>206000</v>
      </c>
      <c r="W20" s="251">
        <v>239300</v>
      </c>
      <c r="X20" s="251">
        <v>247800</v>
      </c>
    </row>
    <row r="21" spans="1:24" x14ac:dyDescent="0.15">
      <c r="A21" s="125"/>
      <c r="B21" s="125"/>
      <c r="C21" s="131" t="s">
        <v>16</v>
      </c>
      <c r="D21" s="7">
        <v>784100</v>
      </c>
      <c r="E21" s="6">
        <v>770100</v>
      </c>
      <c r="F21" s="129">
        <v>779200</v>
      </c>
      <c r="G21" s="6">
        <v>748000</v>
      </c>
      <c r="H21" s="6">
        <v>658800</v>
      </c>
      <c r="I21" s="6">
        <v>720000</v>
      </c>
      <c r="J21" s="6">
        <v>627300</v>
      </c>
      <c r="K21" s="6">
        <v>533100</v>
      </c>
      <c r="L21" s="6">
        <v>609400</v>
      </c>
      <c r="M21" s="5">
        <v>659900</v>
      </c>
      <c r="N21" s="5">
        <v>728200</v>
      </c>
      <c r="O21" s="5">
        <f>O19+O20</f>
        <v>558700</v>
      </c>
      <c r="P21" s="124">
        <v>635400</v>
      </c>
      <c r="Q21" s="124">
        <v>660400</v>
      </c>
      <c r="R21" s="124">
        <v>624100</v>
      </c>
      <c r="S21" s="124">
        <v>523900</v>
      </c>
      <c r="T21" s="124">
        <f>SUM(T19:T20)</f>
        <v>264400</v>
      </c>
      <c r="U21" s="124">
        <f>SUM(U19:U20)</f>
        <v>244100</v>
      </c>
      <c r="V21" s="124">
        <f>SUM(V19:V20)</f>
        <v>343300</v>
      </c>
      <c r="W21" s="251">
        <v>408200</v>
      </c>
      <c r="X21" s="251">
        <v>423000</v>
      </c>
    </row>
    <row r="22" spans="1:24" ht="6.75" customHeight="1" x14ac:dyDescent="0.15">
      <c r="A22" s="5"/>
      <c r="B22" s="13"/>
      <c r="C22" s="12"/>
      <c r="D22" s="7"/>
      <c r="E22" s="6"/>
      <c r="F22" s="129"/>
      <c r="G22" s="6"/>
      <c r="H22" s="6"/>
      <c r="I22" s="6"/>
      <c r="J22" s="6"/>
      <c r="K22" s="6"/>
      <c r="L22" s="6"/>
      <c r="M22" s="5"/>
      <c r="N22" s="5"/>
      <c r="O22" s="5"/>
      <c r="Q22" s="124"/>
      <c r="R22" s="124"/>
      <c r="S22" s="124"/>
      <c r="T22" s="124"/>
      <c r="U22" s="124"/>
      <c r="V22" s="124"/>
      <c r="W22" s="251"/>
      <c r="X22" s="251"/>
    </row>
    <row r="23" spans="1:24" x14ac:dyDescent="0.15">
      <c r="A23" s="8"/>
      <c r="B23" s="13" t="s">
        <v>31</v>
      </c>
      <c r="C23" s="10" t="s">
        <v>18</v>
      </c>
      <c r="D23" s="7">
        <v>230400</v>
      </c>
      <c r="E23" s="6">
        <v>222200</v>
      </c>
      <c r="F23" s="129">
        <v>185400</v>
      </c>
      <c r="G23" s="6">
        <v>185400</v>
      </c>
      <c r="H23" s="6">
        <v>175400</v>
      </c>
      <c r="I23" s="6">
        <v>153600</v>
      </c>
      <c r="J23" s="6">
        <v>126600</v>
      </c>
      <c r="K23" s="6">
        <v>124200</v>
      </c>
      <c r="L23" s="6">
        <v>128600</v>
      </c>
      <c r="M23" s="5">
        <v>157400</v>
      </c>
      <c r="N23" s="5">
        <v>143300</v>
      </c>
      <c r="O23" s="5">
        <v>134300</v>
      </c>
      <c r="P23" s="124">
        <v>135400</v>
      </c>
      <c r="Q23" s="124">
        <v>132200</v>
      </c>
      <c r="R23" s="124">
        <v>126200</v>
      </c>
      <c r="S23" s="124">
        <v>104000</v>
      </c>
      <c r="T23" s="124">
        <v>75700</v>
      </c>
      <c r="U23" s="124">
        <v>101100</v>
      </c>
      <c r="V23" s="124">
        <v>118700</v>
      </c>
      <c r="W23" s="251">
        <v>110900</v>
      </c>
      <c r="X23" s="251">
        <v>130500</v>
      </c>
    </row>
    <row r="24" spans="1:24" x14ac:dyDescent="0.15">
      <c r="A24" s="8"/>
      <c r="B24" s="8"/>
      <c r="C24" s="10" t="s">
        <v>17</v>
      </c>
      <c r="D24" s="7">
        <v>372300</v>
      </c>
      <c r="E24" s="6">
        <v>369400</v>
      </c>
      <c r="F24" s="129">
        <v>408200</v>
      </c>
      <c r="G24" s="6">
        <v>413000</v>
      </c>
      <c r="H24" s="6">
        <v>392300</v>
      </c>
      <c r="I24" s="6">
        <v>338800</v>
      </c>
      <c r="J24" s="6">
        <v>274800</v>
      </c>
      <c r="K24" s="6">
        <v>276600</v>
      </c>
      <c r="L24" s="6">
        <v>282700</v>
      </c>
      <c r="M24" s="5">
        <v>242400</v>
      </c>
      <c r="N24" s="5">
        <v>216800</v>
      </c>
      <c r="O24" s="5">
        <v>212700</v>
      </c>
      <c r="P24" s="124">
        <v>223300</v>
      </c>
      <c r="Q24" s="124">
        <v>214700</v>
      </c>
      <c r="R24" s="124">
        <v>213500</v>
      </c>
      <c r="S24" s="124">
        <v>171600</v>
      </c>
      <c r="T24" s="124">
        <v>122600</v>
      </c>
      <c r="U24" s="124">
        <v>159700</v>
      </c>
      <c r="V24" s="124">
        <v>194100</v>
      </c>
      <c r="W24" s="251">
        <v>193500</v>
      </c>
      <c r="X24" s="251">
        <v>221800</v>
      </c>
    </row>
    <row r="25" spans="1:24" x14ac:dyDescent="0.15">
      <c r="A25" s="125"/>
      <c r="B25" s="125"/>
      <c r="C25" s="131" t="s">
        <v>16</v>
      </c>
      <c r="D25" s="7">
        <v>602700</v>
      </c>
      <c r="E25" s="6">
        <v>591600</v>
      </c>
      <c r="F25" s="129">
        <v>593600</v>
      </c>
      <c r="G25" s="6">
        <v>598400</v>
      </c>
      <c r="H25" s="6">
        <v>567700</v>
      </c>
      <c r="I25" s="6">
        <v>492400</v>
      </c>
      <c r="J25" s="6">
        <v>401400</v>
      </c>
      <c r="K25" s="6">
        <v>400800</v>
      </c>
      <c r="L25" s="6">
        <v>411300</v>
      </c>
      <c r="M25" s="5">
        <v>399800</v>
      </c>
      <c r="N25" s="5">
        <v>360100</v>
      </c>
      <c r="O25" s="5">
        <f>O23+O24</f>
        <v>347000</v>
      </c>
      <c r="P25" s="124">
        <v>358700</v>
      </c>
      <c r="Q25" s="124">
        <v>346900</v>
      </c>
      <c r="R25" s="124">
        <v>339700</v>
      </c>
      <c r="S25" s="124">
        <v>275600</v>
      </c>
      <c r="T25" s="124">
        <f>SUM(T23:T24)</f>
        <v>198300</v>
      </c>
      <c r="U25" s="124">
        <f>SUM(U23:U24)</f>
        <v>260800</v>
      </c>
      <c r="V25" s="124">
        <f>SUM(V23:V24)</f>
        <v>312800</v>
      </c>
      <c r="W25" s="251">
        <v>304400</v>
      </c>
      <c r="X25" s="251">
        <v>352300</v>
      </c>
    </row>
    <row r="26" spans="1:24" ht="13.5" customHeight="1" x14ac:dyDescent="0.15">
      <c r="A26" s="13"/>
      <c r="B26" s="13"/>
      <c r="C26" s="12"/>
      <c r="D26" s="7"/>
      <c r="E26" s="6"/>
      <c r="F26" s="129"/>
      <c r="G26" s="6"/>
      <c r="H26" s="6"/>
      <c r="I26" s="6"/>
      <c r="J26" s="6"/>
      <c r="K26" s="6"/>
      <c r="L26" s="6"/>
      <c r="M26" s="5"/>
      <c r="N26" s="5"/>
      <c r="O26" s="5"/>
      <c r="Q26" s="124"/>
      <c r="R26" s="124"/>
      <c r="S26" s="124"/>
      <c r="T26" s="124"/>
      <c r="U26" s="124"/>
      <c r="V26" s="124"/>
      <c r="W26" s="251"/>
      <c r="X26" s="251"/>
    </row>
    <row r="27" spans="1:24" x14ac:dyDescent="0.15">
      <c r="A27" s="125" t="s">
        <v>30</v>
      </c>
      <c r="B27" s="125"/>
      <c r="C27" s="10" t="s">
        <v>18</v>
      </c>
      <c r="D27" s="7">
        <v>37800</v>
      </c>
      <c r="E27" s="6">
        <v>27550</v>
      </c>
      <c r="F27" s="129">
        <v>25700</v>
      </c>
      <c r="G27" s="6">
        <v>17500</v>
      </c>
      <c r="H27" s="6">
        <v>14800</v>
      </c>
      <c r="I27" s="6">
        <v>13300</v>
      </c>
      <c r="J27" s="6">
        <v>16200</v>
      </c>
      <c r="K27" s="6">
        <v>15600</v>
      </c>
      <c r="L27" s="6">
        <v>28500</v>
      </c>
      <c r="M27" s="5">
        <v>29600</v>
      </c>
      <c r="N27" s="5">
        <v>30200</v>
      </c>
      <c r="O27" s="5">
        <v>29000</v>
      </c>
      <c r="P27" s="124">
        <v>27600</v>
      </c>
      <c r="Q27" s="124">
        <v>28700</v>
      </c>
      <c r="R27" s="124">
        <v>30300</v>
      </c>
      <c r="S27" s="124">
        <v>29500</v>
      </c>
      <c r="T27" s="124">
        <v>22920</v>
      </c>
      <c r="U27" s="124">
        <v>20300</v>
      </c>
      <c r="V27" s="124">
        <v>26600</v>
      </c>
      <c r="W27" s="251">
        <v>31000</v>
      </c>
      <c r="X27" s="251">
        <v>33000</v>
      </c>
    </row>
    <row r="28" spans="1:24" x14ac:dyDescent="0.15">
      <c r="A28" s="125"/>
      <c r="B28" s="125"/>
      <c r="C28" s="10" t="s">
        <v>17</v>
      </c>
      <c r="D28" s="7">
        <v>50600</v>
      </c>
      <c r="E28" s="6">
        <v>39350</v>
      </c>
      <c r="F28" s="129">
        <v>37000</v>
      </c>
      <c r="G28" s="6">
        <v>28500</v>
      </c>
      <c r="H28" s="6">
        <v>23800</v>
      </c>
      <c r="I28" s="6">
        <v>19700</v>
      </c>
      <c r="J28" s="6">
        <v>17600</v>
      </c>
      <c r="K28" s="6">
        <v>15500</v>
      </c>
      <c r="L28" s="6">
        <v>28500</v>
      </c>
      <c r="M28" s="5">
        <v>29600</v>
      </c>
      <c r="N28" s="5">
        <v>30200</v>
      </c>
      <c r="O28" s="5">
        <v>29000</v>
      </c>
      <c r="P28" s="124">
        <v>29400</v>
      </c>
      <c r="Q28" s="124">
        <v>30500</v>
      </c>
      <c r="R28" s="124">
        <v>29900</v>
      </c>
      <c r="S28" s="124">
        <v>29300</v>
      </c>
      <c r="T28" s="124">
        <v>22320</v>
      </c>
      <c r="U28" s="124">
        <v>19300</v>
      </c>
      <c r="V28" s="124">
        <v>26000</v>
      </c>
      <c r="W28" s="251">
        <v>30300</v>
      </c>
      <c r="X28" s="251">
        <v>32500</v>
      </c>
    </row>
    <row r="29" spans="1:24" x14ac:dyDescent="0.15">
      <c r="A29" s="125"/>
      <c r="B29" s="125"/>
      <c r="C29" s="131" t="s">
        <v>16</v>
      </c>
      <c r="D29" s="7">
        <v>88400</v>
      </c>
      <c r="E29" s="6">
        <v>66900</v>
      </c>
      <c r="F29" s="129">
        <v>62700</v>
      </c>
      <c r="G29" s="6">
        <v>46000</v>
      </c>
      <c r="H29" s="6">
        <v>38600</v>
      </c>
      <c r="I29" s="6">
        <v>33000</v>
      </c>
      <c r="J29" s="6">
        <v>33800</v>
      </c>
      <c r="K29" s="6">
        <v>31100</v>
      </c>
      <c r="L29" s="6">
        <v>57000</v>
      </c>
      <c r="M29" s="5">
        <v>59200</v>
      </c>
      <c r="N29" s="5">
        <v>60400</v>
      </c>
      <c r="O29" s="5">
        <f>O27+O28</f>
        <v>58000</v>
      </c>
      <c r="P29" s="124">
        <v>57000</v>
      </c>
      <c r="Q29" s="124">
        <v>59200</v>
      </c>
      <c r="R29" s="124">
        <v>60200</v>
      </c>
      <c r="S29" s="124">
        <v>58800</v>
      </c>
      <c r="T29" s="124">
        <f>SUM(T27:T28)</f>
        <v>45240</v>
      </c>
      <c r="U29" s="124">
        <f>SUM(U27:U28)</f>
        <v>39600</v>
      </c>
      <c r="V29" s="124">
        <f>SUM(V27:V28)</f>
        <v>52600</v>
      </c>
      <c r="W29" s="251">
        <v>61300</v>
      </c>
      <c r="X29" s="251">
        <v>65500</v>
      </c>
    </row>
    <row r="30" spans="1:24" ht="6.75" customHeight="1" x14ac:dyDescent="0.15">
      <c r="A30" s="125"/>
      <c r="B30" s="125"/>
      <c r="C30" s="132"/>
      <c r="D30" s="7"/>
      <c r="E30" s="6"/>
      <c r="F30" s="129"/>
      <c r="G30" s="6"/>
      <c r="H30" s="6"/>
      <c r="I30" s="6"/>
      <c r="J30" s="6"/>
      <c r="K30" s="6"/>
      <c r="L30" s="6"/>
      <c r="M30" s="5"/>
      <c r="N30" s="5"/>
      <c r="O30" s="5"/>
      <c r="Q30" s="124"/>
      <c r="R30" s="124"/>
      <c r="S30" s="124"/>
      <c r="T30" s="124"/>
      <c r="U30" s="124"/>
      <c r="V30" s="124"/>
      <c r="W30" s="251"/>
      <c r="X30" s="251"/>
    </row>
    <row r="31" spans="1:24" x14ac:dyDescent="0.15">
      <c r="A31" s="125" t="s">
        <v>29</v>
      </c>
      <c r="B31" s="125"/>
      <c r="C31" s="10" t="s">
        <v>18</v>
      </c>
      <c r="D31" s="7">
        <v>251100</v>
      </c>
      <c r="E31" s="6">
        <v>242100</v>
      </c>
      <c r="F31" s="129">
        <v>261400</v>
      </c>
      <c r="G31" s="6">
        <v>264600</v>
      </c>
      <c r="H31" s="6">
        <v>264600</v>
      </c>
      <c r="I31" s="6">
        <v>273600</v>
      </c>
      <c r="J31" s="9">
        <v>257300</v>
      </c>
      <c r="K31" s="6">
        <v>181400</v>
      </c>
      <c r="L31" s="6">
        <v>242500</v>
      </c>
      <c r="M31" s="5">
        <v>310300</v>
      </c>
      <c r="N31" s="5">
        <v>233800</v>
      </c>
      <c r="O31" s="5">
        <v>229300</v>
      </c>
      <c r="P31" s="124">
        <v>227700</v>
      </c>
      <c r="Q31" s="124">
        <v>235800</v>
      </c>
      <c r="R31" s="124">
        <v>242200</v>
      </c>
      <c r="S31" s="124">
        <v>233200</v>
      </c>
      <c r="T31" s="124">
        <v>134800</v>
      </c>
      <c r="U31" s="124">
        <v>120800</v>
      </c>
      <c r="V31" s="124">
        <v>183000</v>
      </c>
      <c r="W31" s="251">
        <v>222300</v>
      </c>
      <c r="X31" s="251">
        <v>242100</v>
      </c>
    </row>
    <row r="32" spans="1:24" x14ac:dyDescent="0.15">
      <c r="A32" s="125"/>
      <c r="B32" s="125"/>
      <c r="C32" s="10" t="s">
        <v>17</v>
      </c>
      <c r="D32" s="7">
        <v>450900</v>
      </c>
      <c r="E32" s="6">
        <v>439700</v>
      </c>
      <c r="F32" s="129">
        <v>474800</v>
      </c>
      <c r="G32" s="6">
        <v>479700</v>
      </c>
      <c r="H32" s="6">
        <v>472400</v>
      </c>
      <c r="I32" s="6">
        <v>487500</v>
      </c>
      <c r="J32" s="9">
        <v>462900</v>
      </c>
      <c r="K32" s="6">
        <v>335500</v>
      </c>
      <c r="L32" s="6">
        <v>467600</v>
      </c>
      <c r="M32" s="5">
        <v>685000</v>
      </c>
      <c r="N32" s="5">
        <v>528400</v>
      </c>
      <c r="O32" s="5">
        <v>516400</v>
      </c>
      <c r="P32" s="124">
        <v>512900</v>
      </c>
      <c r="Q32" s="124">
        <v>537000</v>
      </c>
      <c r="R32" s="124">
        <v>545500</v>
      </c>
      <c r="S32" s="124">
        <v>527000</v>
      </c>
      <c r="T32" s="124">
        <v>305300</v>
      </c>
      <c r="U32" s="124">
        <v>270900</v>
      </c>
      <c r="V32" s="124">
        <v>410000</v>
      </c>
      <c r="W32" s="251">
        <v>495900</v>
      </c>
      <c r="X32" s="251">
        <v>534400</v>
      </c>
    </row>
    <row r="33" spans="1:24" x14ac:dyDescent="0.15">
      <c r="A33" s="125"/>
      <c r="B33" s="125"/>
      <c r="C33" s="131" t="s">
        <v>16</v>
      </c>
      <c r="D33" s="7">
        <v>702000</v>
      </c>
      <c r="E33" s="6">
        <v>681800</v>
      </c>
      <c r="F33" s="129">
        <v>736200</v>
      </c>
      <c r="G33" s="6">
        <v>744300</v>
      </c>
      <c r="H33" s="6">
        <v>737000</v>
      </c>
      <c r="I33" s="6">
        <v>761100</v>
      </c>
      <c r="J33" s="6">
        <v>720200</v>
      </c>
      <c r="K33" s="6">
        <v>516900</v>
      </c>
      <c r="L33" s="6">
        <v>710100</v>
      </c>
      <c r="M33" s="5">
        <v>995300</v>
      </c>
      <c r="N33" s="5">
        <v>762200</v>
      </c>
      <c r="O33" s="5">
        <f>O31+O32</f>
        <v>745700</v>
      </c>
      <c r="P33" s="124">
        <v>740600</v>
      </c>
      <c r="Q33" s="124">
        <v>772800</v>
      </c>
      <c r="R33" s="124">
        <v>787700</v>
      </c>
      <c r="S33" s="124">
        <v>760200</v>
      </c>
      <c r="T33" s="124">
        <f>SUM(T31:T32)</f>
        <v>440100</v>
      </c>
      <c r="U33" s="124">
        <f>SUM(U31:U32)</f>
        <v>391700</v>
      </c>
      <c r="V33" s="124">
        <f>SUM(V31:V32)</f>
        <v>593000</v>
      </c>
      <c r="W33" s="251">
        <v>718200</v>
      </c>
      <c r="X33" s="251">
        <v>776500</v>
      </c>
    </row>
    <row r="34" spans="1:24" ht="6.75" customHeight="1" x14ac:dyDescent="0.15">
      <c r="A34" s="125"/>
      <c r="B34" s="125"/>
      <c r="C34" s="133"/>
      <c r="D34" s="7"/>
      <c r="E34" s="6"/>
      <c r="F34" s="129"/>
      <c r="G34" s="6"/>
      <c r="H34" s="6"/>
      <c r="I34" s="6"/>
      <c r="J34" s="6"/>
      <c r="K34" s="6"/>
      <c r="L34" s="6"/>
      <c r="M34" s="5"/>
      <c r="N34" s="5"/>
      <c r="O34" s="8"/>
      <c r="Q34" s="124"/>
      <c r="R34" s="124"/>
      <c r="S34" s="124"/>
      <c r="T34" s="124"/>
      <c r="U34" s="124"/>
      <c r="V34" s="124"/>
      <c r="W34" s="251"/>
      <c r="X34" s="251"/>
    </row>
    <row r="35" spans="1:24" x14ac:dyDescent="0.15">
      <c r="A35" s="125" t="s">
        <v>28</v>
      </c>
      <c r="B35" s="125"/>
      <c r="C35" s="10" t="s">
        <v>18</v>
      </c>
      <c r="D35" s="7">
        <v>33850</v>
      </c>
      <c r="E35" s="6">
        <v>24400</v>
      </c>
      <c r="F35" s="129">
        <v>39100</v>
      </c>
      <c r="G35" s="6">
        <v>27300</v>
      </c>
      <c r="H35" s="6">
        <v>19300</v>
      </c>
      <c r="I35" s="6">
        <v>25100</v>
      </c>
      <c r="J35" s="9" t="s">
        <v>15</v>
      </c>
      <c r="K35" s="9" t="s">
        <v>27</v>
      </c>
      <c r="L35" s="9" t="s">
        <v>27</v>
      </c>
      <c r="M35" s="9" t="s">
        <v>27</v>
      </c>
      <c r="N35" s="9" t="s">
        <v>15</v>
      </c>
      <c r="O35" s="8" t="s">
        <v>15</v>
      </c>
      <c r="P35" s="8" t="s">
        <v>15</v>
      </c>
      <c r="Q35" s="11" t="s">
        <v>15</v>
      </c>
      <c r="R35" s="8" t="s">
        <v>15</v>
      </c>
      <c r="S35" s="11" t="s">
        <v>15</v>
      </c>
      <c r="T35" s="11" t="s">
        <v>15</v>
      </c>
      <c r="U35" s="11" t="s">
        <v>15</v>
      </c>
      <c r="V35" s="11" t="s">
        <v>15</v>
      </c>
      <c r="W35" s="252" t="s">
        <v>27</v>
      </c>
      <c r="X35" s="252" t="s">
        <v>27</v>
      </c>
    </row>
    <row r="36" spans="1:24" x14ac:dyDescent="0.15">
      <c r="A36" s="125"/>
      <c r="B36" s="125"/>
      <c r="C36" s="10" t="s">
        <v>17</v>
      </c>
      <c r="D36" s="7">
        <v>16400</v>
      </c>
      <c r="E36" s="6">
        <v>17400</v>
      </c>
      <c r="F36" s="129">
        <v>23100</v>
      </c>
      <c r="G36" s="6">
        <v>39300</v>
      </c>
      <c r="H36" s="6">
        <v>24200</v>
      </c>
      <c r="I36" s="6">
        <v>12900</v>
      </c>
      <c r="J36" s="9" t="s">
        <v>15</v>
      </c>
      <c r="K36" s="9" t="s">
        <v>27</v>
      </c>
      <c r="L36" s="9" t="s">
        <v>27</v>
      </c>
      <c r="M36" s="9" t="s">
        <v>27</v>
      </c>
      <c r="N36" s="9" t="s">
        <v>15</v>
      </c>
      <c r="O36" s="8" t="s">
        <v>15</v>
      </c>
      <c r="P36" s="8" t="s">
        <v>15</v>
      </c>
      <c r="Q36" s="11" t="s">
        <v>15</v>
      </c>
      <c r="R36" s="8" t="s">
        <v>15</v>
      </c>
      <c r="S36" s="11" t="s">
        <v>15</v>
      </c>
      <c r="T36" s="11" t="s">
        <v>15</v>
      </c>
      <c r="U36" s="11" t="s">
        <v>15</v>
      </c>
      <c r="V36" s="11" t="s">
        <v>15</v>
      </c>
      <c r="W36" s="252" t="s">
        <v>27</v>
      </c>
      <c r="X36" s="252" t="s">
        <v>27</v>
      </c>
    </row>
    <row r="37" spans="1:24" x14ac:dyDescent="0.15">
      <c r="A37" s="125"/>
      <c r="B37" s="125"/>
      <c r="C37" s="131" t="s">
        <v>16</v>
      </c>
      <c r="D37" s="7">
        <v>50250</v>
      </c>
      <c r="E37" s="6">
        <v>41800</v>
      </c>
      <c r="F37" s="129">
        <v>62200</v>
      </c>
      <c r="G37" s="6">
        <v>66600</v>
      </c>
      <c r="H37" s="6">
        <v>43500</v>
      </c>
      <c r="I37" s="6">
        <v>38000</v>
      </c>
      <c r="J37" s="9" t="s">
        <v>15</v>
      </c>
      <c r="K37" s="9" t="s">
        <v>27</v>
      </c>
      <c r="L37" s="9" t="s">
        <v>27</v>
      </c>
      <c r="M37" s="9" t="s">
        <v>27</v>
      </c>
      <c r="N37" s="9" t="s">
        <v>15</v>
      </c>
      <c r="O37" s="8" t="s">
        <v>15</v>
      </c>
      <c r="P37" s="8" t="s">
        <v>15</v>
      </c>
      <c r="Q37" s="11" t="s">
        <v>15</v>
      </c>
      <c r="R37" s="8" t="s">
        <v>15</v>
      </c>
      <c r="S37" s="11" t="s">
        <v>15</v>
      </c>
      <c r="T37" s="11" t="s">
        <v>15</v>
      </c>
      <c r="U37" s="11" t="s">
        <v>15</v>
      </c>
      <c r="V37" s="11" t="s">
        <v>15</v>
      </c>
      <c r="W37" s="252" t="s">
        <v>27</v>
      </c>
      <c r="X37" s="252" t="s">
        <v>27</v>
      </c>
    </row>
    <row r="38" spans="1:24" ht="6.75" customHeight="1" x14ac:dyDescent="0.15">
      <c r="A38" s="125"/>
      <c r="B38" s="125"/>
      <c r="C38" s="133"/>
      <c r="D38" s="7"/>
      <c r="E38" s="6"/>
      <c r="F38" s="129"/>
      <c r="G38" s="6"/>
      <c r="H38" s="6"/>
      <c r="I38" s="6"/>
      <c r="J38" s="6"/>
      <c r="K38" s="6"/>
      <c r="L38" s="6"/>
      <c r="M38" s="5"/>
      <c r="N38" s="5"/>
      <c r="O38" s="5"/>
      <c r="Q38" s="124"/>
      <c r="R38" s="124"/>
      <c r="S38" s="124"/>
      <c r="T38" s="124"/>
      <c r="U38" s="124"/>
      <c r="V38" s="124"/>
      <c r="W38" s="251"/>
      <c r="X38" s="251"/>
    </row>
    <row r="39" spans="1:24" x14ac:dyDescent="0.15">
      <c r="A39" s="125" t="s">
        <v>26</v>
      </c>
      <c r="B39" s="125"/>
      <c r="C39" s="10" t="s">
        <v>18</v>
      </c>
      <c r="D39" s="7">
        <v>21300</v>
      </c>
      <c r="E39" s="6">
        <v>17300</v>
      </c>
      <c r="F39" s="129">
        <v>19800</v>
      </c>
      <c r="G39" s="6">
        <v>21400</v>
      </c>
      <c r="H39" s="6">
        <v>22100</v>
      </c>
      <c r="I39" s="6">
        <v>22400</v>
      </c>
      <c r="J39" s="6">
        <v>21900</v>
      </c>
      <c r="K39" s="6">
        <v>33800</v>
      </c>
      <c r="L39" s="6">
        <v>33900</v>
      </c>
      <c r="M39" s="5">
        <v>37500</v>
      </c>
      <c r="N39" s="5">
        <v>42200</v>
      </c>
      <c r="O39" s="5">
        <v>44500</v>
      </c>
      <c r="P39" s="124">
        <v>35800</v>
      </c>
      <c r="Q39" s="124">
        <v>34100</v>
      </c>
      <c r="R39" s="124">
        <v>31100</v>
      </c>
      <c r="S39" s="124">
        <v>30100</v>
      </c>
      <c r="T39" s="124">
        <v>16800</v>
      </c>
      <c r="U39" s="124">
        <v>18500</v>
      </c>
      <c r="V39" s="124">
        <v>27200</v>
      </c>
      <c r="W39" s="251">
        <v>30100</v>
      </c>
      <c r="X39" s="251">
        <v>28100</v>
      </c>
    </row>
    <row r="40" spans="1:24" x14ac:dyDescent="0.15">
      <c r="A40" s="125"/>
      <c r="B40" s="125"/>
      <c r="C40" s="10" t="s">
        <v>17</v>
      </c>
      <c r="D40" s="7">
        <v>7000</v>
      </c>
      <c r="E40" s="6">
        <v>11400</v>
      </c>
      <c r="F40" s="129">
        <v>8300</v>
      </c>
      <c r="G40" s="6">
        <v>8500</v>
      </c>
      <c r="H40" s="6">
        <v>8400</v>
      </c>
      <c r="I40" s="6">
        <v>8900</v>
      </c>
      <c r="J40" s="6">
        <v>8700</v>
      </c>
      <c r="K40" s="6">
        <v>8500</v>
      </c>
      <c r="L40" s="6">
        <v>8500</v>
      </c>
      <c r="M40" s="5">
        <v>9500</v>
      </c>
      <c r="N40" s="5">
        <v>10600</v>
      </c>
      <c r="O40" s="5">
        <v>11400</v>
      </c>
      <c r="P40" s="124">
        <v>9100</v>
      </c>
      <c r="Q40" s="124">
        <v>8700</v>
      </c>
      <c r="R40" s="124">
        <v>7800</v>
      </c>
      <c r="S40" s="124">
        <v>7600</v>
      </c>
      <c r="T40" s="124">
        <v>4100</v>
      </c>
      <c r="U40" s="124">
        <v>4800</v>
      </c>
      <c r="V40" s="124">
        <v>6700</v>
      </c>
      <c r="W40" s="251">
        <v>7600</v>
      </c>
      <c r="X40" s="251">
        <v>6900</v>
      </c>
    </row>
    <row r="41" spans="1:24" x14ac:dyDescent="0.15">
      <c r="A41" s="125"/>
      <c r="B41" s="125"/>
      <c r="C41" s="131" t="s">
        <v>16</v>
      </c>
      <c r="D41" s="7">
        <v>28300</v>
      </c>
      <c r="E41" s="6">
        <v>28700</v>
      </c>
      <c r="F41" s="129">
        <v>28100</v>
      </c>
      <c r="G41" s="6">
        <v>29900</v>
      </c>
      <c r="H41" s="6">
        <v>30500</v>
      </c>
      <c r="I41" s="6">
        <v>31300</v>
      </c>
      <c r="J41" s="6">
        <v>30600</v>
      </c>
      <c r="K41" s="6">
        <v>42300</v>
      </c>
      <c r="L41" s="6">
        <v>42400</v>
      </c>
      <c r="M41" s="5">
        <v>47000</v>
      </c>
      <c r="N41" s="5">
        <v>52800</v>
      </c>
      <c r="O41" s="5">
        <f>O39+O40</f>
        <v>55900</v>
      </c>
      <c r="P41" s="124">
        <v>44900</v>
      </c>
      <c r="Q41" s="124">
        <v>42800</v>
      </c>
      <c r="R41" s="124">
        <v>38900</v>
      </c>
      <c r="S41" s="124">
        <v>37700</v>
      </c>
      <c r="T41" s="124">
        <f>SUM(T39:T40)</f>
        <v>20900</v>
      </c>
      <c r="U41" s="124">
        <f>SUM(U39:U40)</f>
        <v>23300</v>
      </c>
      <c r="V41" s="124">
        <f>SUM(V39:V40)</f>
        <v>33900</v>
      </c>
      <c r="W41" s="251">
        <v>37700</v>
      </c>
      <c r="X41" s="251">
        <v>35000</v>
      </c>
    </row>
    <row r="42" spans="1:24" ht="6.75" customHeight="1" x14ac:dyDescent="0.15">
      <c r="A42" s="125"/>
      <c r="B42" s="125"/>
      <c r="C42" s="133"/>
      <c r="D42" s="7"/>
      <c r="E42" s="6"/>
      <c r="F42" s="129"/>
      <c r="G42" s="6"/>
      <c r="H42" s="6"/>
      <c r="I42" s="6"/>
      <c r="J42" s="6"/>
      <c r="K42" s="6"/>
      <c r="L42" s="6"/>
      <c r="M42" s="5"/>
      <c r="N42" s="5"/>
      <c r="O42" s="5"/>
      <c r="Q42" s="124"/>
      <c r="R42" s="124"/>
      <c r="S42" s="124"/>
      <c r="T42" s="124"/>
      <c r="U42" s="124"/>
      <c r="V42" s="124"/>
      <c r="W42" s="251"/>
      <c r="X42" s="251"/>
    </row>
    <row r="43" spans="1:24" x14ac:dyDescent="0.15">
      <c r="A43" s="125" t="s">
        <v>25</v>
      </c>
      <c r="B43" s="125"/>
      <c r="C43" s="10" t="s">
        <v>18</v>
      </c>
      <c r="D43" s="7">
        <v>69300</v>
      </c>
      <c r="E43" s="6">
        <v>49800</v>
      </c>
      <c r="F43" s="129">
        <v>100800</v>
      </c>
      <c r="G43" s="6">
        <v>81100</v>
      </c>
      <c r="H43" s="6">
        <v>61000</v>
      </c>
      <c r="I43" s="6">
        <v>69800</v>
      </c>
      <c r="J43" s="6">
        <v>62800</v>
      </c>
      <c r="K43" s="6">
        <v>63000</v>
      </c>
      <c r="L43" s="6">
        <v>74600</v>
      </c>
      <c r="M43" s="5">
        <v>59500</v>
      </c>
      <c r="N43" s="5">
        <v>65800</v>
      </c>
      <c r="O43" s="5">
        <v>66000</v>
      </c>
      <c r="P43" s="124">
        <v>82000</v>
      </c>
      <c r="Q43" s="124">
        <v>67600</v>
      </c>
      <c r="R43" s="124">
        <v>57900</v>
      </c>
      <c r="S43" s="124">
        <v>77000</v>
      </c>
      <c r="T43" s="124">
        <v>24000</v>
      </c>
      <c r="U43" s="124">
        <v>65700</v>
      </c>
      <c r="V43" s="124">
        <v>58100</v>
      </c>
      <c r="W43" s="251">
        <v>70300</v>
      </c>
      <c r="X43" s="251">
        <v>65600</v>
      </c>
    </row>
    <row r="44" spans="1:24" x14ac:dyDescent="0.15">
      <c r="A44" s="125"/>
      <c r="B44" s="125"/>
      <c r="C44" s="10" t="s">
        <v>17</v>
      </c>
      <c r="D44" s="7">
        <v>23700</v>
      </c>
      <c r="E44" s="6">
        <v>44500</v>
      </c>
      <c r="F44" s="129">
        <v>34700</v>
      </c>
      <c r="G44" s="6">
        <v>27300</v>
      </c>
      <c r="H44" s="6">
        <v>22400</v>
      </c>
      <c r="I44" s="6">
        <v>25900</v>
      </c>
      <c r="J44" s="6">
        <v>25200</v>
      </c>
      <c r="K44" s="6">
        <v>16100</v>
      </c>
      <c r="L44" s="6">
        <v>18600</v>
      </c>
      <c r="M44" s="5">
        <v>15000</v>
      </c>
      <c r="N44" s="5">
        <v>16500</v>
      </c>
      <c r="O44" s="5">
        <v>16400</v>
      </c>
      <c r="P44" s="124">
        <v>20500</v>
      </c>
      <c r="Q44" s="124">
        <v>16900</v>
      </c>
      <c r="R44" s="124">
        <v>14500</v>
      </c>
      <c r="S44" s="124">
        <v>19300</v>
      </c>
      <c r="T44" s="124">
        <v>6100</v>
      </c>
      <c r="U44" s="124">
        <v>16600</v>
      </c>
      <c r="V44" s="124">
        <v>14600</v>
      </c>
      <c r="W44" s="251">
        <v>17500</v>
      </c>
      <c r="X44" s="251">
        <v>16300</v>
      </c>
    </row>
    <row r="45" spans="1:24" x14ac:dyDescent="0.15">
      <c r="A45" s="125"/>
      <c r="B45" s="125"/>
      <c r="C45" s="131" t="s">
        <v>16</v>
      </c>
      <c r="D45" s="7">
        <v>93000</v>
      </c>
      <c r="E45" s="6">
        <v>94300</v>
      </c>
      <c r="F45" s="129">
        <v>135500</v>
      </c>
      <c r="G45" s="6">
        <v>108400</v>
      </c>
      <c r="H45" s="6">
        <v>83400</v>
      </c>
      <c r="I45" s="6">
        <v>95700</v>
      </c>
      <c r="J45" s="6">
        <v>88000</v>
      </c>
      <c r="K45" s="6">
        <v>79100</v>
      </c>
      <c r="L45" s="6">
        <v>93200</v>
      </c>
      <c r="M45" s="5">
        <v>74500</v>
      </c>
      <c r="N45" s="5">
        <v>82300</v>
      </c>
      <c r="O45" s="5">
        <f>O43+O44</f>
        <v>82400</v>
      </c>
      <c r="P45" s="124">
        <v>102500</v>
      </c>
      <c r="Q45" s="124">
        <v>84500</v>
      </c>
      <c r="R45" s="124">
        <v>72400</v>
      </c>
      <c r="S45" s="124">
        <v>96300</v>
      </c>
      <c r="T45" s="124">
        <f>SUM(T43:T44)</f>
        <v>30100</v>
      </c>
      <c r="U45" s="124">
        <f>SUM(U43:U44)</f>
        <v>82300</v>
      </c>
      <c r="V45" s="124">
        <f>SUM(V43:V44)</f>
        <v>72700</v>
      </c>
      <c r="W45" s="251">
        <v>87800</v>
      </c>
      <c r="X45" s="251">
        <v>81900</v>
      </c>
    </row>
    <row r="46" spans="1:24" ht="6.75" customHeight="1" x14ac:dyDescent="0.15">
      <c r="A46" s="125"/>
      <c r="B46" s="125"/>
      <c r="C46" s="133"/>
      <c r="D46" s="7"/>
      <c r="E46" s="6"/>
      <c r="F46" s="129"/>
      <c r="G46" s="6"/>
      <c r="H46" s="6"/>
      <c r="I46" s="6"/>
      <c r="J46" s="6"/>
      <c r="K46" s="6"/>
      <c r="L46" s="6"/>
      <c r="M46" s="5"/>
      <c r="N46" s="5"/>
      <c r="O46" s="5"/>
      <c r="Q46" s="124"/>
      <c r="R46" s="124"/>
      <c r="S46" s="124"/>
      <c r="T46" s="124"/>
      <c r="U46" s="124"/>
      <c r="V46" s="124"/>
      <c r="W46" s="251"/>
      <c r="X46" s="251"/>
    </row>
    <row r="47" spans="1:24" x14ac:dyDescent="0.15">
      <c r="A47" s="125" t="s">
        <v>24</v>
      </c>
      <c r="B47" s="125"/>
      <c r="C47" s="10" t="s">
        <v>18</v>
      </c>
      <c r="D47" s="7">
        <v>100400</v>
      </c>
      <c r="E47" s="6">
        <v>79600</v>
      </c>
      <c r="F47" s="129">
        <v>76500</v>
      </c>
      <c r="G47" s="6">
        <v>74400</v>
      </c>
      <c r="H47" s="6">
        <v>72800</v>
      </c>
      <c r="I47" s="6">
        <v>76900</v>
      </c>
      <c r="J47" s="6">
        <v>79300</v>
      </c>
      <c r="K47" s="6">
        <v>56000</v>
      </c>
      <c r="L47" s="6">
        <v>55500</v>
      </c>
      <c r="M47" s="5">
        <v>56300</v>
      </c>
      <c r="N47" s="5">
        <v>60500</v>
      </c>
      <c r="O47" s="5">
        <v>61800</v>
      </c>
      <c r="P47" s="124">
        <v>65100</v>
      </c>
      <c r="Q47" s="124">
        <v>57300</v>
      </c>
      <c r="R47" s="124">
        <v>64500</v>
      </c>
      <c r="S47" s="124">
        <v>62400</v>
      </c>
      <c r="T47" s="124">
        <v>20300</v>
      </c>
      <c r="U47" s="124">
        <v>32200</v>
      </c>
      <c r="V47" s="124">
        <v>46800</v>
      </c>
      <c r="W47" s="251">
        <v>58900</v>
      </c>
      <c r="X47" s="251">
        <v>70900</v>
      </c>
    </row>
    <row r="48" spans="1:24" x14ac:dyDescent="0.15">
      <c r="A48" s="125"/>
      <c r="B48" s="125"/>
      <c r="C48" s="10" t="s">
        <v>17</v>
      </c>
      <c r="D48" s="7">
        <v>41500</v>
      </c>
      <c r="E48" s="6">
        <v>56500</v>
      </c>
      <c r="F48" s="129">
        <v>54800</v>
      </c>
      <c r="G48" s="6">
        <v>53000</v>
      </c>
      <c r="H48" s="6">
        <v>52700</v>
      </c>
      <c r="I48" s="6">
        <v>59200</v>
      </c>
      <c r="J48" s="6">
        <v>59000</v>
      </c>
      <c r="K48" s="6">
        <v>84300</v>
      </c>
      <c r="L48" s="6">
        <v>83400</v>
      </c>
      <c r="M48" s="5">
        <v>84400</v>
      </c>
      <c r="N48" s="5">
        <v>90800</v>
      </c>
      <c r="O48" s="5">
        <v>92700</v>
      </c>
      <c r="P48" s="124">
        <v>97200</v>
      </c>
      <c r="Q48" s="124">
        <v>85800</v>
      </c>
      <c r="R48" s="124">
        <v>96900</v>
      </c>
      <c r="S48" s="124">
        <v>93500</v>
      </c>
      <c r="T48" s="124">
        <v>30600</v>
      </c>
      <c r="U48" s="124">
        <v>48000</v>
      </c>
      <c r="V48" s="124">
        <v>70600</v>
      </c>
      <c r="W48" s="251">
        <v>88100</v>
      </c>
      <c r="X48" s="251">
        <v>106600</v>
      </c>
    </row>
    <row r="49" spans="1:24" x14ac:dyDescent="0.15">
      <c r="A49" s="125"/>
      <c r="B49" s="125"/>
      <c r="C49" s="131" t="s">
        <v>16</v>
      </c>
      <c r="D49" s="7">
        <v>141900</v>
      </c>
      <c r="E49" s="6">
        <v>136100</v>
      </c>
      <c r="F49" s="129">
        <v>131300</v>
      </c>
      <c r="G49" s="6">
        <v>127400</v>
      </c>
      <c r="H49" s="6">
        <v>125500</v>
      </c>
      <c r="I49" s="6">
        <v>136100</v>
      </c>
      <c r="J49" s="6">
        <v>138300</v>
      </c>
      <c r="K49" s="6">
        <v>140300</v>
      </c>
      <c r="L49" s="6">
        <v>138900</v>
      </c>
      <c r="M49" s="5">
        <v>140700</v>
      </c>
      <c r="N49" s="5">
        <v>151300</v>
      </c>
      <c r="O49" s="5">
        <f>O47+O48</f>
        <v>154500</v>
      </c>
      <c r="P49" s="124">
        <v>162300</v>
      </c>
      <c r="Q49" s="124">
        <v>143100</v>
      </c>
      <c r="R49" s="124">
        <v>161400</v>
      </c>
      <c r="S49" s="124">
        <v>155900</v>
      </c>
      <c r="T49" s="124">
        <f>SUM(T47:T48)</f>
        <v>50900</v>
      </c>
      <c r="U49" s="124">
        <f>SUM(U47:U48)</f>
        <v>80200</v>
      </c>
      <c r="V49" s="124">
        <f>SUM(V47:V48)</f>
        <v>117400</v>
      </c>
      <c r="W49" s="251">
        <v>147000</v>
      </c>
      <c r="X49" s="251">
        <v>177500</v>
      </c>
    </row>
    <row r="50" spans="1:24" ht="6.75" customHeight="1" x14ac:dyDescent="0.15">
      <c r="A50" s="125"/>
      <c r="B50" s="125"/>
      <c r="C50" s="133"/>
      <c r="D50" s="7"/>
      <c r="E50" s="6"/>
      <c r="F50" s="129"/>
      <c r="G50" s="6"/>
      <c r="H50" s="6"/>
      <c r="I50" s="6"/>
      <c r="J50" s="6"/>
      <c r="K50" s="6"/>
      <c r="L50" s="6"/>
      <c r="M50" s="5"/>
      <c r="N50" s="5"/>
      <c r="O50" s="5"/>
      <c r="Q50" s="124"/>
      <c r="R50" s="124"/>
      <c r="S50" s="124"/>
      <c r="T50" s="124"/>
      <c r="U50" s="124"/>
      <c r="V50" s="124"/>
      <c r="W50" s="251"/>
      <c r="X50" s="251"/>
    </row>
    <row r="51" spans="1:24" x14ac:dyDescent="0.15">
      <c r="A51" s="125" t="s">
        <v>23</v>
      </c>
      <c r="B51" s="125"/>
      <c r="C51" s="10" t="s">
        <v>18</v>
      </c>
      <c r="D51" s="7">
        <v>7800</v>
      </c>
      <c r="E51" s="6">
        <v>7400</v>
      </c>
      <c r="F51" s="129">
        <v>7500</v>
      </c>
      <c r="G51" s="6">
        <v>7300</v>
      </c>
      <c r="H51" s="6">
        <v>20900</v>
      </c>
      <c r="I51" s="6">
        <v>10400</v>
      </c>
      <c r="J51" s="6">
        <v>10100</v>
      </c>
      <c r="K51" s="6">
        <v>12100</v>
      </c>
      <c r="L51" s="6">
        <v>10400</v>
      </c>
      <c r="M51" s="5">
        <v>10400</v>
      </c>
      <c r="N51" s="5">
        <v>11000</v>
      </c>
      <c r="O51" s="5">
        <v>10400</v>
      </c>
      <c r="P51" s="124">
        <v>12200</v>
      </c>
      <c r="Q51" s="124">
        <v>12800</v>
      </c>
      <c r="R51" s="124">
        <v>10700</v>
      </c>
      <c r="S51" s="124">
        <v>10130</v>
      </c>
      <c r="T51" s="124">
        <v>5130</v>
      </c>
      <c r="U51" s="124">
        <v>4750</v>
      </c>
      <c r="V51" s="124">
        <v>8400</v>
      </c>
      <c r="W51" s="251">
        <v>10300</v>
      </c>
      <c r="X51" s="251">
        <v>10900</v>
      </c>
    </row>
    <row r="52" spans="1:24" x14ac:dyDescent="0.15">
      <c r="A52" s="134"/>
      <c r="B52" s="134"/>
      <c r="C52" s="10" t="s">
        <v>17</v>
      </c>
      <c r="D52" s="7">
        <v>4600</v>
      </c>
      <c r="E52" s="6">
        <v>4800</v>
      </c>
      <c r="F52" s="129">
        <v>4600</v>
      </c>
      <c r="G52" s="6">
        <v>4800</v>
      </c>
      <c r="H52" s="6">
        <v>7200</v>
      </c>
      <c r="I52" s="6">
        <v>7600</v>
      </c>
      <c r="J52" s="6">
        <v>7600</v>
      </c>
      <c r="K52" s="6">
        <v>8100</v>
      </c>
      <c r="L52" s="6">
        <v>7600</v>
      </c>
      <c r="M52" s="5">
        <v>7800</v>
      </c>
      <c r="N52" s="5">
        <v>7700</v>
      </c>
      <c r="O52" s="5">
        <v>7900</v>
      </c>
      <c r="P52" s="124">
        <v>5500</v>
      </c>
      <c r="Q52" s="124">
        <v>5600</v>
      </c>
      <c r="R52" s="124">
        <v>7700</v>
      </c>
      <c r="S52" s="124">
        <v>7320</v>
      </c>
      <c r="T52" s="124">
        <v>4100</v>
      </c>
      <c r="U52" s="124">
        <v>3300</v>
      </c>
      <c r="V52" s="124">
        <v>6300</v>
      </c>
      <c r="W52" s="251">
        <v>7400</v>
      </c>
      <c r="X52" s="251">
        <v>7700</v>
      </c>
    </row>
    <row r="53" spans="1:24" x14ac:dyDescent="0.15">
      <c r="A53" s="125"/>
      <c r="B53" s="125"/>
      <c r="C53" s="131" t="s">
        <v>16</v>
      </c>
      <c r="D53" s="7">
        <v>12400</v>
      </c>
      <c r="E53" s="6">
        <v>12200</v>
      </c>
      <c r="F53" s="129">
        <v>12100</v>
      </c>
      <c r="G53" s="6">
        <v>12100</v>
      </c>
      <c r="H53" s="6">
        <v>28100</v>
      </c>
      <c r="I53" s="6">
        <v>18000</v>
      </c>
      <c r="J53" s="6">
        <v>17700</v>
      </c>
      <c r="K53" s="6">
        <v>20200</v>
      </c>
      <c r="L53" s="6">
        <v>18000</v>
      </c>
      <c r="M53" s="5">
        <v>18200</v>
      </c>
      <c r="N53" s="5">
        <v>18700</v>
      </c>
      <c r="O53" s="5">
        <f>O51+O52</f>
        <v>18300</v>
      </c>
      <c r="P53" s="124">
        <v>17700</v>
      </c>
      <c r="Q53" s="124">
        <v>18400</v>
      </c>
      <c r="R53" s="124">
        <v>18400</v>
      </c>
      <c r="S53" s="124">
        <v>17450</v>
      </c>
      <c r="T53" s="124">
        <f>SUM(T51:T52)</f>
        <v>9230</v>
      </c>
      <c r="U53" s="124">
        <f>SUM(U51:U52)</f>
        <v>8050</v>
      </c>
      <c r="V53" s="124">
        <f>SUM(V51:V52)</f>
        <v>14700</v>
      </c>
      <c r="W53" s="251">
        <v>17700</v>
      </c>
      <c r="X53" s="251">
        <v>18600</v>
      </c>
    </row>
    <row r="54" spans="1:24" ht="6.75" customHeight="1" x14ac:dyDescent="0.15">
      <c r="A54" s="125"/>
      <c r="B54" s="125"/>
      <c r="C54" s="131"/>
      <c r="D54" s="6"/>
      <c r="E54" s="6"/>
      <c r="F54" s="129"/>
      <c r="G54" s="6"/>
      <c r="H54" s="6"/>
      <c r="I54" s="6"/>
      <c r="J54" s="6"/>
      <c r="K54" s="6"/>
      <c r="L54" s="6"/>
      <c r="M54" s="5"/>
      <c r="N54" s="5"/>
      <c r="O54" s="5"/>
      <c r="Q54" s="124"/>
      <c r="R54" s="124"/>
      <c r="S54" s="124"/>
      <c r="T54" s="124"/>
      <c r="U54" s="124"/>
      <c r="V54" s="124"/>
      <c r="W54" s="251"/>
      <c r="X54" s="251"/>
    </row>
    <row r="55" spans="1:24" x14ac:dyDescent="0.15">
      <c r="A55" s="125" t="s">
        <v>248</v>
      </c>
      <c r="B55" s="125"/>
      <c r="C55" s="10" t="s">
        <v>18</v>
      </c>
      <c r="D55" s="9" t="s">
        <v>15</v>
      </c>
      <c r="E55" s="9" t="s">
        <v>15</v>
      </c>
      <c r="F55" s="9" t="s">
        <v>15</v>
      </c>
      <c r="G55" s="9" t="s">
        <v>15</v>
      </c>
      <c r="H55" s="9" t="s">
        <v>15</v>
      </c>
      <c r="I55" s="9" t="s">
        <v>15</v>
      </c>
      <c r="J55" s="6">
        <v>42800</v>
      </c>
      <c r="K55" s="6">
        <v>34600</v>
      </c>
      <c r="L55" s="6">
        <v>43000</v>
      </c>
      <c r="M55" s="5">
        <v>70700</v>
      </c>
      <c r="N55" s="5">
        <v>102300</v>
      </c>
      <c r="O55" s="5">
        <v>92700</v>
      </c>
      <c r="P55" s="124">
        <v>88900</v>
      </c>
      <c r="Q55" s="124">
        <v>91900</v>
      </c>
      <c r="R55" s="124">
        <v>85700</v>
      </c>
      <c r="S55" s="124">
        <v>27300</v>
      </c>
      <c r="T55" s="124">
        <v>12700</v>
      </c>
      <c r="U55" s="124">
        <v>0</v>
      </c>
      <c r="V55" s="124">
        <v>56300</v>
      </c>
      <c r="W55" s="251">
        <v>109600</v>
      </c>
      <c r="X55" s="251">
        <v>124800</v>
      </c>
    </row>
    <row r="56" spans="1:24" x14ac:dyDescent="0.15">
      <c r="A56" s="125"/>
      <c r="B56" s="125"/>
      <c r="C56" s="10" t="s">
        <v>17</v>
      </c>
      <c r="D56" s="9" t="s">
        <v>15</v>
      </c>
      <c r="E56" s="9" t="s">
        <v>15</v>
      </c>
      <c r="F56" s="9" t="s">
        <v>15</v>
      </c>
      <c r="G56" s="9" t="s">
        <v>15</v>
      </c>
      <c r="H56" s="9" t="s">
        <v>15</v>
      </c>
      <c r="I56" s="9" t="s">
        <v>15</v>
      </c>
      <c r="J56" s="6">
        <v>18300</v>
      </c>
      <c r="K56" s="6">
        <v>14900</v>
      </c>
      <c r="L56" s="6">
        <v>18400</v>
      </c>
      <c r="M56" s="5">
        <v>30300</v>
      </c>
      <c r="N56" s="5">
        <v>44000</v>
      </c>
      <c r="O56" s="5">
        <v>39600</v>
      </c>
      <c r="P56" s="124">
        <v>38100</v>
      </c>
      <c r="Q56" s="124">
        <v>39100</v>
      </c>
      <c r="R56" s="124">
        <v>36400</v>
      </c>
      <c r="S56" s="124">
        <v>11400</v>
      </c>
      <c r="T56" s="124">
        <v>5700</v>
      </c>
      <c r="U56" s="124">
        <v>0</v>
      </c>
      <c r="V56" s="124">
        <v>24100</v>
      </c>
      <c r="W56" s="251">
        <v>46800</v>
      </c>
      <c r="X56" s="251">
        <v>53400</v>
      </c>
    </row>
    <row r="57" spans="1:24" x14ac:dyDescent="0.15">
      <c r="A57" s="125"/>
      <c r="B57" s="125"/>
      <c r="C57" s="131" t="s">
        <v>16</v>
      </c>
      <c r="D57" s="9" t="s">
        <v>15</v>
      </c>
      <c r="E57" s="9" t="s">
        <v>15</v>
      </c>
      <c r="F57" s="9" t="s">
        <v>15</v>
      </c>
      <c r="G57" s="9" t="s">
        <v>15</v>
      </c>
      <c r="H57" s="9" t="s">
        <v>15</v>
      </c>
      <c r="I57" s="9" t="s">
        <v>15</v>
      </c>
      <c r="J57" s="6">
        <v>61100</v>
      </c>
      <c r="K57" s="6">
        <v>49500</v>
      </c>
      <c r="L57" s="6">
        <v>61400</v>
      </c>
      <c r="M57" s="5">
        <v>101000</v>
      </c>
      <c r="N57" s="5">
        <v>146300</v>
      </c>
      <c r="O57" s="5">
        <f>O55+O56</f>
        <v>132300</v>
      </c>
      <c r="P57" s="124">
        <v>127000</v>
      </c>
      <c r="Q57" s="124">
        <v>131000</v>
      </c>
      <c r="R57" s="124">
        <v>122100</v>
      </c>
      <c r="S57" s="124">
        <v>38700</v>
      </c>
      <c r="T57" s="124">
        <f>SUM(T55:T56)</f>
        <v>18400</v>
      </c>
      <c r="U57" s="124">
        <f>SUM(U55:U56)</f>
        <v>0</v>
      </c>
      <c r="V57" s="124">
        <f>SUM(V55:V56)</f>
        <v>80400</v>
      </c>
      <c r="W57" s="251">
        <v>156400</v>
      </c>
      <c r="X57" s="251">
        <v>178200</v>
      </c>
    </row>
    <row r="58" spans="1:24" ht="6.75" customHeight="1" x14ac:dyDescent="0.15">
      <c r="A58" s="125"/>
      <c r="B58" s="125"/>
      <c r="C58" s="131"/>
      <c r="D58" s="6"/>
      <c r="E58" s="6"/>
      <c r="F58" s="129"/>
      <c r="G58" s="6"/>
      <c r="H58" s="6"/>
      <c r="I58" s="6"/>
      <c r="J58" s="6"/>
      <c r="K58" s="6"/>
      <c r="L58" s="6"/>
      <c r="M58" s="5"/>
      <c r="N58" s="5"/>
      <c r="O58" s="5"/>
      <c r="Q58" s="124"/>
      <c r="R58" s="124"/>
      <c r="S58" s="124"/>
      <c r="T58" s="124"/>
      <c r="U58" s="124"/>
      <c r="V58" s="124"/>
      <c r="W58" s="251"/>
      <c r="X58" s="251"/>
    </row>
    <row r="59" spans="1:24" x14ac:dyDescent="0.15">
      <c r="A59" s="125" t="s">
        <v>22</v>
      </c>
      <c r="B59" s="125"/>
      <c r="C59" s="10" t="s">
        <v>18</v>
      </c>
      <c r="D59" s="9" t="s">
        <v>15</v>
      </c>
      <c r="E59" s="9" t="s">
        <v>15</v>
      </c>
      <c r="F59" s="9" t="s">
        <v>15</v>
      </c>
      <c r="G59" s="9" t="s">
        <v>15</v>
      </c>
      <c r="H59" s="9" t="s">
        <v>15</v>
      </c>
      <c r="I59" s="9" t="s">
        <v>15</v>
      </c>
      <c r="J59" s="6">
        <v>233700</v>
      </c>
      <c r="K59" s="6">
        <v>243700</v>
      </c>
      <c r="L59" s="6">
        <v>274000</v>
      </c>
      <c r="M59" s="5">
        <v>292800</v>
      </c>
      <c r="N59" s="5">
        <v>287700</v>
      </c>
      <c r="O59" s="5">
        <v>291300</v>
      </c>
      <c r="P59" s="124">
        <v>285300</v>
      </c>
      <c r="Q59" s="124">
        <v>271400</v>
      </c>
      <c r="R59" s="124">
        <v>252000</v>
      </c>
      <c r="S59" s="124">
        <v>238400</v>
      </c>
      <c r="T59" s="124">
        <v>201300</v>
      </c>
      <c r="U59" s="124">
        <v>208900</v>
      </c>
      <c r="V59" s="124">
        <v>216500</v>
      </c>
      <c r="W59" s="251">
        <v>224500</v>
      </c>
      <c r="X59" s="251">
        <v>219900</v>
      </c>
    </row>
    <row r="60" spans="1:24" x14ac:dyDescent="0.15">
      <c r="A60" s="125"/>
      <c r="B60" s="125"/>
      <c r="C60" s="10" t="s">
        <v>17</v>
      </c>
      <c r="D60" s="9" t="s">
        <v>15</v>
      </c>
      <c r="E60" s="9" t="s">
        <v>15</v>
      </c>
      <c r="F60" s="9" t="s">
        <v>15</v>
      </c>
      <c r="G60" s="9" t="s">
        <v>15</v>
      </c>
      <c r="H60" s="9" t="s">
        <v>15</v>
      </c>
      <c r="I60" s="9" t="s">
        <v>15</v>
      </c>
      <c r="J60" s="6">
        <v>100100</v>
      </c>
      <c r="K60" s="6">
        <v>104600</v>
      </c>
      <c r="L60" s="6">
        <v>117500</v>
      </c>
      <c r="M60" s="5">
        <v>116100</v>
      </c>
      <c r="N60" s="5">
        <v>123400</v>
      </c>
      <c r="O60" s="5">
        <v>125000</v>
      </c>
      <c r="P60" s="124">
        <v>122000</v>
      </c>
      <c r="Q60" s="124">
        <v>116600</v>
      </c>
      <c r="R60" s="124">
        <v>108100</v>
      </c>
      <c r="S60" s="124">
        <v>102200</v>
      </c>
      <c r="T60" s="124">
        <v>86000</v>
      </c>
      <c r="U60" s="124">
        <v>89600</v>
      </c>
      <c r="V60" s="124">
        <v>92600</v>
      </c>
      <c r="W60" s="251">
        <v>96000</v>
      </c>
      <c r="X60" s="251">
        <v>94200</v>
      </c>
    </row>
    <row r="61" spans="1:24" x14ac:dyDescent="0.15">
      <c r="A61" s="125"/>
      <c r="B61" s="125"/>
      <c r="C61" s="131" t="s">
        <v>16</v>
      </c>
      <c r="D61" s="9" t="s">
        <v>15</v>
      </c>
      <c r="E61" s="9" t="s">
        <v>15</v>
      </c>
      <c r="F61" s="9" t="s">
        <v>15</v>
      </c>
      <c r="G61" s="9" t="s">
        <v>15</v>
      </c>
      <c r="H61" s="9" t="s">
        <v>15</v>
      </c>
      <c r="I61" s="9" t="s">
        <v>15</v>
      </c>
      <c r="J61" s="6">
        <v>333800</v>
      </c>
      <c r="K61" s="6">
        <v>348300</v>
      </c>
      <c r="L61" s="6">
        <v>391500</v>
      </c>
      <c r="M61" s="5">
        <v>408900</v>
      </c>
      <c r="N61" s="5">
        <v>411100</v>
      </c>
      <c r="O61" s="5">
        <f>O59+O60</f>
        <v>416300</v>
      </c>
      <c r="P61" s="124">
        <v>407300</v>
      </c>
      <c r="Q61" s="124">
        <v>388000</v>
      </c>
      <c r="R61" s="124">
        <v>360100</v>
      </c>
      <c r="S61" s="124">
        <v>340600</v>
      </c>
      <c r="T61" s="124">
        <f>SUM(T59:T60)</f>
        <v>287300</v>
      </c>
      <c r="U61" s="124">
        <f>SUM(U59:U60)</f>
        <v>298500</v>
      </c>
      <c r="V61" s="124">
        <f>SUM(V59:V60)</f>
        <v>309100</v>
      </c>
      <c r="W61" s="251">
        <v>320500</v>
      </c>
      <c r="X61" s="251">
        <v>314100</v>
      </c>
    </row>
    <row r="62" spans="1:24" ht="6.75" customHeight="1" x14ac:dyDescent="0.15">
      <c r="A62" s="125"/>
      <c r="B62" s="125"/>
      <c r="C62" s="131"/>
      <c r="D62" s="6"/>
      <c r="E62" s="6"/>
      <c r="F62" s="129"/>
      <c r="G62" s="6"/>
      <c r="H62" s="6"/>
      <c r="I62" s="6"/>
      <c r="J62" s="6"/>
      <c r="K62" s="6"/>
      <c r="L62" s="6"/>
      <c r="M62" s="5"/>
      <c r="N62" s="5"/>
      <c r="O62" s="5"/>
      <c r="Q62" s="124"/>
      <c r="R62" s="124"/>
      <c r="S62" s="124"/>
      <c r="T62" s="124"/>
      <c r="U62" s="124"/>
      <c r="V62" s="124"/>
      <c r="W62" s="251"/>
      <c r="X62" s="251"/>
    </row>
    <row r="63" spans="1:24" x14ac:dyDescent="0.15">
      <c r="A63" s="125" t="s">
        <v>21</v>
      </c>
      <c r="B63" s="125"/>
      <c r="C63" s="10" t="s">
        <v>18</v>
      </c>
      <c r="D63" s="9" t="s">
        <v>15</v>
      </c>
      <c r="E63" s="9" t="s">
        <v>15</v>
      </c>
      <c r="F63" s="9" t="s">
        <v>15</v>
      </c>
      <c r="G63" s="9" t="s">
        <v>15</v>
      </c>
      <c r="H63" s="9" t="s">
        <v>15</v>
      </c>
      <c r="I63" s="9" t="s">
        <v>15</v>
      </c>
      <c r="J63" s="6">
        <v>181600</v>
      </c>
      <c r="K63" s="6">
        <v>66900</v>
      </c>
      <c r="L63" s="6">
        <v>64300</v>
      </c>
      <c r="M63" s="5">
        <v>80800</v>
      </c>
      <c r="N63" s="5">
        <v>89100</v>
      </c>
      <c r="O63" s="5">
        <v>88600</v>
      </c>
      <c r="P63" s="124">
        <v>96300</v>
      </c>
      <c r="Q63" s="124">
        <v>105400</v>
      </c>
      <c r="R63" s="124">
        <v>107400</v>
      </c>
      <c r="S63" s="124">
        <v>101400</v>
      </c>
      <c r="T63" s="124">
        <v>44900</v>
      </c>
      <c r="U63" s="124">
        <v>38200</v>
      </c>
      <c r="V63" s="124">
        <v>52400</v>
      </c>
      <c r="W63" s="251">
        <v>89800</v>
      </c>
      <c r="X63" s="251">
        <v>133600</v>
      </c>
    </row>
    <row r="64" spans="1:24" x14ac:dyDescent="0.15">
      <c r="A64" s="125"/>
      <c r="B64" s="125"/>
      <c r="C64" s="10" t="s">
        <v>17</v>
      </c>
      <c r="D64" s="9" t="s">
        <v>15</v>
      </c>
      <c r="E64" s="9" t="s">
        <v>15</v>
      </c>
      <c r="F64" s="9" t="s">
        <v>15</v>
      </c>
      <c r="G64" s="9" t="s">
        <v>15</v>
      </c>
      <c r="H64" s="9" t="s">
        <v>15</v>
      </c>
      <c r="I64" s="9" t="s">
        <v>15</v>
      </c>
      <c r="J64" s="6">
        <v>77900</v>
      </c>
      <c r="K64" s="6">
        <v>28900</v>
      </c>
      <c r="L64" s="6">
        <v>27700</v>
      </c>
      <c r="M64" s="5">
        <v>34900</v>
      </c>
      <c r="N64" s="5">
        <v>35200</v>
      </c>
      <c r="O64" s="5">
        <v>38000</v>
      </c>
      <c r="P64" s="124">
        <v>41200</v>
      </c>
      <c r="Q64" s="124">
        <v>45000</v>
      </c>
      <c r="R64" s="124">
        <v>45900</v>
      </c>
      <c r="S64" s="124">
        <v>43500</v>
      </c>
      <c r="T64" s="124">
        <v>19300</v>
      </c>
      <c r="U64" s="124">
        <v>16400</v>
      </c>
      <c r="V64" s="124">
        <v>22500</v>
      </c>
      <c r="W64" s="251">
        <v>38600</v>
      </c>
      <c r="X64" s="251">
        <v>57100</v>
      </c>
    </row>
    <row r="65" spans="1:24" x14ac:dyDescent="0.15">
      <c r="A65" s="125"/>
      <c r="B65" s="125"/>
      <c r="C65" s="131" t="s">
        <v>16</v>
      </c>
      <c r="D65" s="9" t="s">
        <v>15</v>
      </c>
      <c r="E65" s="9" t="s">
        <v>15</v>
      </c>
      <c r="F65" s="9" t="s">
        <v>15</v>
      </c>
      <c r="G65" s="9" t="s">
        <v>15</v>
      </c>
      <c r="H65" s="9" t="s">
        <v>15</v>
      </c>
      <c r="I65" s="9" t="s">
        <v>15</v>
      </c>
      <c r="J65" s="6">
        <v>259500</v>
      </c>
      <c r="K65" s="6">
        <v>95800</v>
      </c>
      <c r="L65" s="6">
        <v>92000</v>
      </c>
      <c r="M65" s="5">
        <v>115700</v>
      </c>
      <c r="N65" s="5">
        <v>124300</v>
      </c>
      <c r="O65" s="5">
        <f>O63+O64</f>
        <v>126600</v>
      </c>
      <c r="P65" s="124">
        <v>137500</v>
      </c>
      <c r="Q65" s="124">
        <v>150400</v>
      </c>
      <c r="R65" s="124">
        <v>153300</v>
      </c>
      <c r="S65" s="124">
        <v>144900</v>
      </c>
      <c r="T65" s="124">
        <f>SUM(T63:T64)</f>
        <v>64200</v>
      </c>
      <c r="U65" s="124">
        <f>SUM(U63:U64)</f>
        <v>54600</v>
      </c>
      <c r="V65" s="124">
        <f>SUM(V63:V64)</f>
        <v>74900</v>
      </c>
      <c r="W65" s="251">
        <v>128400</v>
      </c>
      <c r="X65" s="251">
        <v>190700</v>
      </c>
    </row>
    <row r="66" spans="1:24" ht="6.75" customHeight="1" x14ac:dyDescent="0.15">
      <c r="A66" s="125"/>
      <c r="B66" s="125"/>
      <c r="C66" s="131"/>
      <c r="D66" s="9"/>
      <c r="E66" s="9"/>
      <c r="F66" s="9"/>
      <c r="G66" s="9"/>
      <c r="H66" s="9"/>
      <c r="I66" s="9"/>
      <c r="J66" s="6"/>
      <c r="K66" s="6"/>
      <c r="L66" s="6"/>
      <c r="M66" s="5"/>
      <c r="N66" s="5"/>
      <c r="O66" s="5"/>
      <c r="Q66" s="124"/>
      <c r="R66" s="124"/>
      <c r="S66" s="124"/>
      <c r="T66" s="124"/>
      <c r="U66" s="124"/>
      <c r="V66" s="124"/>
      <c r="W66" s="251"/>
      <c r="X66" s="251"/>
    </row>
    <row r="67" spans="1:24" x14ac:dyDescent="0.15">
      <c r="A67" s="125" t="s">
        <v>20</v>
      </c>
      <c r="B67" s="125"/>
      <c r="C67" s="131" t="s">
        <v>18</v>
      </c>
      <c r="D67" s="9" t="s">
        <v>15</v>
      </c>
      <c r="E67" s="9" t="s">
        <v>15</v>
      </c>
      <c r="F67" s="9" t="s">
        <v>15</v>
      </c>
      <c r="G67" s="9" t="s">
        <v>15</v>
      </c>
      <c r="H67" s="9" t="s">
        <v>15</v>
      </c>
      <c r="I67" s="9" t="s">
        <v>15</v>
      </c>
      <c r="J67" s="9" t="s">
        <v>15</v>
      </c>
      <c r="K67" s="9">
        <v>18400</v>
      </c>
      <c r="L67" s="9">
        <v>20400</v>
      </c>
      <c r="M67" s="8">
        <v>18300</v>
      </c>
      <c r="N67" s="8">
        <v>22800</v>
      </c>
      <c r="O67" s="5">
        <v>20700</v>
      </c>
      <c r="P67" s="124">
        <v>21200</v>
      </c>
      <c r="Q67" s="124">
        <v>23100</v>
      </c>
      <c r="R67" s="124">
        <v>25700</v>
      </c>
      <c r="S67" s="124">
        <v>33300</v>
      </c>
      <c r="T67" s="124">
        <v>12810</v>
      </c>
      <c r="U67" s="124">
        <v>16600</v>
      </c>
      <c r="V67" s="124">
        <v>25800</v>
      </c>
      <c r="W67" s="251">
        <v>31800</v>
      </c>
      <c r="X67" s="251">
        <v>34000</v>
      </c>
    </row>
    <row r="68" spans="1:24" x14ac:dyDescent="0.15">
      <c r="A68" s="125"/>
      <c r="B68" s="125"/>
      <c r="C68" s="131" t="s">
        <v>17</v>
      </c>
      <c r="D68" s="9" t="s">
        <v>15</v>
      </c>
      <c r="E68" s="9" t="s">
        <v>15</v>
      </c>
      <c r="F68" s="9" t="s">
        <v>15</v>
      </c>
      <c r="G68" s="9" t="s">
        <v>15</v>
      </c>
      <c r="H68" s="9" t="s">
        <v>15</v>
      </c>
      <c r="I68" s="9" t="s">
        <v>15</v>
      </c>
      <c r="J68" s="9" t="s">
        <v>15</v>
      </c>
      <c r="K68" s="9">
        <v>4600</v>
      </c>
      <c r="L68" s="9">
        <v>5100</v>
      </c>
      <c r="M68" s="8">
        <v>4700</v>
      </c>
      <c r="N68" s="8">
        <v>5700</v>
      </c>
      <c r="O68" s="5">
        <v>5200</v>
      </c>
      <c r="P68" s="124">
        <v>5200</v>
      </c>
      <c r="Q68" s="124">
        <v>5900</v>
      </c>
      <c r="R68" s="124">
        <v>6500</v>
      </c>
      <c r="S68" s="124">
        <v>8300</v>
      </c>
      <c r="T68" s="124">
        <v>3100</v>
      </c>
      <c r="U68" s="124">
        <v>4100</v>
      </c>
      <c r="V68" s="124">
        <v>6400</v>
      </c>
      <c r="W68" s="251">
        <v>7800</v>
      </c>
      <c r="X68" s="251">
        <v>8600</v>
      </c>
    </row>
    <row r="69" spans="1:24" x14ac:dyDescent="0.15">
      <c r="A69" s="125"/>
      <c r="B69" s="125"/>
      <c r="C69" s="131" t="s">
        <v>16</v>
      </c>
      <c r="D69" s="9" t="s">
        <v>15</v>
      </c>
      <c r="E69" s="9" t="s">
        <v>15</v>
      </c>
      <c r="F69" s="9" t="s">
        <v>15</v>
      </c>
      <c r="G69" s="9" t="s">
        <v>15</v>
      </c>
      <c r="H69" s="9" t="s">
        <v>15</v>
      </c>
      <c r="I69" s="9" t="s">
        <v>15</v>
      </c>
      <c r="J69" s="9" t="s">
        <v>15</v>
      </c>
      <c r="K69" s="9">
        <v>23000</v>
      </c>
      <c r="L69" s="9">
        <v>25500</v>
      </c>
      <c r="M69" s="8">
        <v>23000</v>
      </c>
      <c r="N69" s="8">
        <v>28500</v>
      </c>
      <c r="O69" s="5">
        <f>O67+O68</f>
        <v>25900</v>
      </c>
      <c r="P69" s="124">
        <v>26400</v>
      </c>
      <c r="Q69" s="124">
        <v>29000</v>
      </c>
      <c r="R69" s="124">
        <v>32200</v>
      </c>
      <c r="S69" s="124">
        <v>41600</v>
      </c>
      <c r="T69" s="124">
        <f>SUM(T67:T68)</f>
        <v>15910</v>
      </c>
      <c r="U69" s="124">
        <f>SUM(U67:U68)</f>
        <v>20700</v>
      </c>
      <c r="V69" s="124">
        <f>SUM(V67:V68)</f>
        <v>32200</v>
      </c>
      <c r="W69" s="251">
        <v>39600</v>
      </c>
      <c r="X69" s="251">
        <v>42600</v>
      </c>
    </row>
    <row r="70" spans="1:24" ht="6.75" customHeight="1" x14ac:dyDescent="0.15">
      <c r="A70" s="125"/>
      <c r="B70" s="125"/>
      <c r="C70" s="131"/>
      <c r="D70" s="9"/>
      <c r="E70" s="9"/>
      <c r="F70" s="9"/>
      <c r="G70" s="9"/>
      <c r="H70" s="9"/>
      <c r="I70" s="9"/>
      <c r="J70" s="9"/>
      <c r="K70" s="9"/>
      <c r="L70" s="9"/>
      <c r="M70" s="8"/>
      <c r="N70" s="8"/>
      <c r="O70" s="5"/>
      <c r="Q70" s="124"/>
      <c r="R70" s="124"/>
      <c r="S70" s="124"/>
      <c r="T70" s="124"/>
      <c r="U70" s="124"/>
      <c r="V70" s="124"/>
      <c r="W70" s="251"/>
      <c r="X70" s="251"/>
    </row>
    <row r="71" spans="1:24" x14ac:dyDescent="0.15">
      <c r="A71" s="125" t="s">
        <v>19</v>
      </c>
      <c r="B71" s="125"/>
      <c r="C71" s="131" t="s">
        <v>18</v>
      </c>
      <c r="D71" s="135" t="s">
        <v>15</v>
      </c>
      <c r="E71" s="9" t="s">
        <v>15</v>
      </c>
      <c r="F71" s="9" t="s">
        <v>15</v>
      </c>
      <c r="G71" s="9" t="s">
        <v>15</v>
      </c>
      <c r="H71" s="9" t="s">
        <v>15</v>
      </c>
      <c r="I71" s="9" t="s">
        <v>15</v>
      </c>
      <c r="J71" s="9" t="s">
        <v>15</v>
      </c>
      <c r="K71" s="9">
        <v>16700</v>
      </c>
      <c r="L71" s="9">
        <v>17800</v>
      </c>
      <c r="M71" s="8">
        <v>24200</v>
      </c>
      <c r="N71" s="8">
        <v>21200</v>
      </c>
      <c r="O71" s="5">
        <v>19700</v>
      </c>
      <c r="P71" s="124">
        <v>20900</v>
      </c>
      <c r="Q71" s="124">
        <v>20200</v>
      </c>
      <c r="R71" s="124">
        <v>18100</v>
      </c>
      <c r="S71" s="124">
        <v>20100</v>
      </c>
      <c r="T71" s="124">
        <v>10200</v>
      </c>
      <c r="U71" s="124">
        <v>5600</v>
      </c>
      <c r="V71" s="124">
        <v>15500</v>
      </c>
      <c r="W71" s="251">
        <v>18700</v>
      </c>
      <c r="X71" s="251">
        <v>22800</v>
      </c>
    </row>
    <row r="72" spans="1:24" x14ac:dyDescent="0.15">
      <c r="A72" s="125"/>
      <c r="B72" s="125"/>
      <c r="C72" s="131" t="s">
        <v>17</v>
      </c>
      <c r="D72" s="9" t="s">
        <v>15</v>
      </c>
      <c r="E72" s="9" t="s">
        <v>15</v>
      </c>
      <c r="F72" s="9" t="s">
        <v>15</v>
      </c>
      <c r="G72" s="9" t="s">
        <v>15</v>
      </c>
      <c r="H72" s="9" t="s">
        <v>15</v>
      </c>
      <c r="I72" s="9" t="s">
        <v>15</v>
      </c>
      <c r="J72" s="9" t="s">
        <v>15</v>
      </c>
      <c r="K72" s="9">
        <v>4200</v>
      </c>
      <c r="L72" s="9">
        <v>4400</v>
      </c>
      <c r="M72" s="8">
        <v>6000</v>
      </c>
      <c r="N72" s="8">
        <v>5300</v>
      </c>
      <c r="O72" s="5">
        <v>4900</v>
      </c>
      <c r="P72" s="124">
        <v>5200</v>
      </c>
      <c r="Q72" s="124">
        <v>5000</v>
      </c>
      <c r="R72" s="124">
        <v>4500</v>
      </c>
      <c r="S72" s="124">
        <v>5200</v>
      </c>
      <c r="T72" s="124">
        <v>2700</v>
      </c>
      <c r="U72" s="124">
        <v>1400</v>
      </c>
      <c r="V72" s="124">
        <v>4100</v>
      </c>
      <c r="W72" s="251">
        <v>4700</v>
      </c>
      <c r="X72" s="251">
        <v>5700</v>
      </c>
    </row>
    <row r="73" spans="1:24" x14ac:dyDescent="0.15">
      <c r="A73" s="125"/>
      <c r="B73" s="125"/>
      <c r="C73" s="131" t="s">
        <v>16</v>
      </c>
      <c r="D73" s="9" t="s">
        <v>15</v>
      </c>
      <c r="E73" s="9" t="s">
        <v>15</v>
      </c>
      <c r="F73" s="9" t="s">
        <v>15</v>
      </c>
      <c r="G73" s="9" t="s">
        <v>15</v>
      </c>
      <c r="H73" s="9" t="s">
        <v>15</v>
      </c>
      <c r="I73" s="9" t="s">
        <v>15</v>
      </c>
      <c r="J73" s="9" t="s">
        <v>15</v>
      </c>
      <c r="K73" s="9">
        <v>20900</v>
      </c>
      <c r="L73" s="9">
        <v>22200</v>
      </c>
      <c r="M73" s="8">
        <v>30200</v>
      </c>
      <c r="N73" s="8">
        <v>26500</v>
      </c>
      <c r="O73" s="5">
        <f>O71+O72</f>
        <v>24600</v>
      </c>
      <c r="P73" s="124">
        <v>26100</v>
      </c>
      <c r="Q73" s="124">
        <v>25200</v>
      </c>
      <c r="R73" s="124">
        <v>22600</v>
      </c>
      <c r="S73" s="124">
        <v>25300</v>
      </c>
      <c r="T73" s="124">
        <f>SUM(T71:T72)</f>
        <v>12900</v>
      </c>
      <c r="U73" s="124">
        <f>SUM(U71:U72)</f>
        <v>7000</v>
      </c>
      <c r="V73" s="124">
        <f>SUM(V71:V72)</f>
        <v>19600</v>
      </c>
      <c r="W73" s="251">
        <v>23400</v>
      </c>
      <c r="X73" s="251">
        <v>28500</v>
      </c>
    </row>
    <row r="74" spans="1:24" x14ac:dyDescent="0.15">
      <c r="A74" s="125"/>
      <c r="B74" s="125"/>
      <c r="C74" s="133"/>
      <c r="D74" s="6"/>
      <c r="E74" s="6"/>
      <c r="F74" s="129"/>
      <c r="G74" s="6"/>
      <c r="H74" s="6"/>
      <c r="I74" s="6"/>
      <c r="J74" s="9"/>
      <c r="K74" s="9"/>
      <c r="L74" s="9"/>
      <c r="M74" s="134"/>
      <c r="N74" s="8"/>
      <c r="O74" s="5"/>
      <c r="Q74" s="124"/>
      <c r="R74" s="124"/>
      <c r="S74" s="124"/>
      <c r="T74" s="124"/>
      <c r="U74" s="124"/>
      <c r="V74" s="124"/>
      <c r="W74" s="251"/>
      <c r="X74" s="251"/>
    </row>
    <row r="75" spans="1:24" x14ac:dyDescent="0.15">
      <c r="A75" s="125"/>
      <c r="B75" s="136" t="s">
        <v>14</v>
      </c>
      <c r="C75" s="131"/>
      <c r="D75" s="7">
        <f>SUM(D12,D29,D33,D37,D41,D45,D49,D53,D57,D61,D65,D69,D73)</f>
        <v>2755750</v>
      </c>
      <c r="E75" s="7">
        <f t="shared" ref="E75:M75" si="0">SUM(E12,E29,E33,E37,E41,E45,E49,E53,E57,E61,E65,E69,E73)</f>
        <v>2663600</v>
      </c>
      <c r="F75" s="7">
        <f t="shared" si="0"/>
        <v>2785400</v>
      </c>
      <c r="G75" s="7">
        <f t="shared" si="0"/>
        <v>2738100</v>
      </c>
      <c r="H75" s="7">
        <f t="shared" si="0"/>
        <v>2550400</v>
      </c>
      <c r="I75" s="7">
        <f t="shared" si="0"/>
        <v>2577600</v>
      </c>
      <c r="J75" s="7">
        <f t="shared" si="0"/>
        <v>2969700</v>
      </c>
      <c r="K75" s="7">
        <f t="shared" si="0"/>
        <v>2549800</v>
      </c>
      <c r="L75" s="7">
        <f t="shared" si="0"/>
        <v>2908500</v>
      </c>
      <c r="M75" s="7">
        <f t="shared" si="0"/>
        <v>3281000</v>
      </c>
      <c r="N75" s="6">
        <f>SUM(N12,N29,N33,N37,N41,N45,N49,N53,N57,N61,N65,N69,N73)</f>
        <v>3173100</v>
      </c>
      <c r="O75" s="5">
        <v>2953100</v>
      </c>
      <c r="P75" s="124">
        <f>P12+P29+P33+P41+P45+P49+P53+P57+P61+P65+P69+P73</f>
        <v>3063500</v>
      </c>
      <c r="Q75" s="124">
        <v>3047100</v>
      </c>
      <c r="R75" s="124">
        <f>R12+R29+R33+R41+R45+R49+R53+R57+R61+R65+R69+R73</f>
        <v>3010400</v>
      </c>
      <c r="S75" s="124">
        <f>S12+S29+S33+S41+S45+S49+S53+S57+S61+S65+S69+S73</f>
        <v>2715650</v>
      </c>
      <c r="T75" s="124">
        <f>SUM(T12+T29+T33+T41+T45+T49+T53+T57+T61+T65+T69+T73)</f>
        <v>1556850</v>
      </c>
      <c r="U75" s="124">
        <f>SUM(U12+U29+U33+U41+U45+U49+U53+U57+U61+U65+U69+U73)</f>
        <v>1609170</v>
      </c>
      <c r="V75" s="124">
        <f>SUM(V12+V29+V33+V41+V45+V49+V53+V57+V61+V65+V69+V73)</f>
        <v>2251500</v>
      </c>
      <c r="W75" s="251">
        <v>2666500</v>
      </c>
      <c r="X75" s="251">
        <v>2872800</v>
      </c>
    </row>
    <row r="76" spans="1:24" ht="9" customHeight="1" x14ac:dyDescent="0.15">
      <c r="A76" s="4"/>
      <c r="B76" s="4"/>
      <c r="C76" s="3"/>
      <c r="D76" s="137"/>
      <c r="E76" s="138"/>
      <c r="F76" s="138"/>
      <c r="G76" s="139"/>
      <c r="H76" s="2"/>
      <c r="I76" s="138"/>
      <c r="J76" s="138"/>
      <c r="M76" s="138"/>
      <c r="N76" s="138"/>
      <c r="O76" s="138"/>
      <c r="P76" s="140"/>
      <c r="Q76" s="140"/>
      <c r="R76" s="140"/>
      <c r="S76" s="140"/>
      <c r="T76" s="140"/>
      <c r="U76" s="140"/>
      <c r="V76" s="140"/>
    </row>
    <row r="77" spans="1:24" x14ac:dyDescent="0.15">
      <c r="A77" s="141" t="s">
        <v>13</v>
      </c>
      <c r="B77" s="141"/>
      <c r="C77" s="141"/>
      <c r="K77" s="142"/>
      <c r="L77" s="142"/>
      <c r="W77" s="142"/>
      <c r="X77" s="142"/>
    </row>
  </sheetData>
  <mergeCells count="1">
    <mergeCell ref="A8:C8"/>
  </mergeCells>
  <phoneticPr fontI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3"/>
  <sheetViews>
    <sheetView zoomScaleNormal="100" workbookViewId="0">
      <selection activeCell="E1" sqref="E1"/>
    </sheetView>
  </sheetViews>
  <sheetFormatPr defaultRowHeight="13.5" x14ac:dyDescent="0.15"/>
  <cols>
    <col min="1" max="1" width="13.5" style="24" customWidth="1"/>
    <col min="2" max="9" width="9.625" style="24" customWidth="1"/>
    <col min="10" max="16384" width="9" style="24"/>
  </cols>
  <sheetData>
    <row r="1" spans="1:9" ht="24.75" customHeight="1" x14ac:dyDescent="0.15">
      <c r="A1" s="107" t="s">
        <v>68</v>
      </c>
    </row>
    <row r="2" spans="1:9" ht="13.5" customHeight="1" x14ac:dyDescent="0.15">
      <c r="A2" s="113" t="s">
        <v>216</v>
      </c>
    </row>
    <row r="3" spans="1:9" x14ac:dyDescent="0.15">
      <c r="A3" s="38"/>
      <c r="B3" s="38"/>
      <c r="C3" s="38"/>
      <c r="D3" s="38"/>
      <c r="E3" s="38"/>
      <c r="F3" s="38"/>
      <c r="G3" s="38"/>
      <c r="H3" s="38"/>
      <c r="I3" s="38"/>
    </row>
    <row r="4" spans="1:9" s="37" customFormat="1" ht="14.25" customHeight="1" x14ac:dyDescent="0.4">
      <c r="A4" s="266" t="s">
        <v>63</v>
      </c>
      <c r="B4" s="263" t="s">
        <v>67</v>
      </c>
      <c r="C4" s="264"/>
      <c r="D4" s="263" t="s">
        <v>66</v>
      </c>
      <c r="E4" s="264"/>
      <c r="F4" s="263" t="s">
        <v>61</v>
      </c>
      <c r="G4" s="264"/>
      <c r="H4" s="263" t="s">
        <v>60</v>
      </c>
      <c r="I4" s="265"/>
    </row>
    <row r="5" spans="1:9" s="37" customFormat="1" ht="14.25" customHeight="1" x14ac:dyDescent="0.4">
      <c r="A5" s="267"/>
      <c r="B5" s="31" t="s">
        <v>58</v>
      </c>
      <c r="C5" s="31" t="s">
        <v>65</v>
      </c>
      <c r="D5" s="31" t="s">
        <v>58</v>
      </c>
      <c r="E5" s="31" t="s">
        <v>65</v>
      </c>
      <c r="F5" s="31" t="s">
        <v>58</v>
      </c>
      <c r="G5" s="31" t="s">
        <v>65</v>
      </c>
      <c r="H5" s="31" t="s">
        <v>58</v>
      </c>
      <c r="I5" s="31" t="s">
        <v>65</v>
      </c>
    </row>
    <row r="6" spans="1:9" ht="9" customHeight="1" x14ac:dyDescent="0.15">
      <c r="B6" s="36"/>
      <c r="C6" s="144"/>
      <c r="D6" s="144"/>
      <c r="E6" s="144"/>
      <c r="F6" s="144"/>
      <c r="G6" s="144"/>
      <c r="H6" s="144"/>
      <c r="I6" s="144"/>
    </row>
    <row r="7" spans="1:9" s="29" customFormat="1" ht="17.100000000000001" customHeight="1" x14ac:dyDescent="0.15">
      <c r="A7" s="35" t="s">
        <v>64</v>
      </c>
      <c r="B7" s="20">
        <v>35</v>
      </c>
      <c r="C7" s="20">
        <v>4292</v>
      </c>
      <c r="D7" s="20">
        <v>123</v>
      </c>
      <c r="E7" s="20">
        <v>8326</v>
      </c>
      <c r="F7" s="20">
        <v>17</v>
      </c>
      <c r="G7" s="20">
        <v>431</v>
      </c>
      <c r="H7" s="20">
        <v>175</v>
      </c>
      <c r="I7" s="20">
        <v>13049</v>
      </c>
    </row>
    <row r="8" spans="1:9" s="29" customFormat="1" ht="17.100000000000001" customHeight="1" x14ac:dyDescent="0.15">
      <c r="A8" s="30">
        <v>27</v>
      </c>
      <c r="B8" s="34">
        <v>37</v>
      </c>
      <c r="C8" s="20">
        <v>4415</v>
      </c>
      <c r="D8" s="20">
        <v>112</v>
      </c>
      <c r="E8" s="20">
        <v>7721</v>
      </c>
      <c r="F8" s="20">
        <v>16</v>
      </c>
      <c r="G8" s="20">
        <v>412</v>
      </c>
      <c r="H8" s="20">
        <v>165</v>
      </c>
      <c r="I8" s="20">
        <v>12548</v>
      </c>
    </row>
    <row r="9" spans="1:9" s="29" customFormat="1" ht="17.100000000000001" customHeight="1" x14ac:dyDescent="0.15">
      <c r="A9" s="120">
        <v>28</v>
      </c>
      <c r="B9" s="34">
        <v>36</v>
      </c>
      <c r="C9" s="20">
        <v>4269</v>
      </c>
      <c r="D9" s="20">
        <v>104</v>
      </c>
      <c r="E9" s="20">
        <v>7396</v>
      </c>
      <c r="F9" s="20">
        <v>18</v>
      </c>
      <c r="G9" s="20">
        <v>437</v>
      </c>
      <c r="H9" s="20">
        <v>158</v>
      </c>
      <c r="I9" s="20">
        <v>12102</v>
      </c>
    </row>
    <row r="10" spans="1:9" s="29" customFormat="1" ht="16.5" customHeight="1" x14ac:dyDescent="0.15">
      <c r="A10" s="32">
        <v>29</v>
      </c>
      <c r="B10" s="33">
        <v>36</v>
      </c>
      <c r="C10" s="2">
        <v>4269</v>
      </c>
      <c r="D10" s="2">
        <v>105</v>
      </c>
      <c r="E10" s="2">
        <v>7462</v>
      </c>
      <c r="F10" s="2">
        <v>18</v>
      </c>
      <c r="G10" s="2">
        <v>437</v>
      </c>
      <c r="H10" s="2">
        <v>159</v>
      </c>
      <c r="I10" s="2">
        <v>12168</v>
      </c>
    </row>
    <row r="11" spans="1:9" s="29" customFormat="1" ht="16.5" customHeight="1" x14ac:dyDescent="0.15">
      <c r="A11" s="32"/>
      <c r="B11" s="20"/>
      <c r="C11" s="20"/>
      <c r="D11" s="20"/>
      <c r="E11" s="20"/>
      <c r="F11" s="20"/>
      <c r="G11" s="20"/>
      <c r="H11" s="20"/>
      <c r="I11" s="20"/>
    </row>
    <row r="12" spans="1:9" s="29" customFormat="1" ht="16.5" customHeight="1" x14ac:dyDescent="0.15">
      <c r="A12" s="266" t="s">
        <v>63</v>
      </c>
      <c r="B12" s="263" t="s">
        <v>62</v>
      </c>
      <c r="C12" s="265"/>
      <c r="D12" s="265"/>
      <c r="E12" s="264"/>
      <c r="F12" s="263" t="s">
        <v>61</v>
      </c>
      <c r="G12" s="264"/>
      <c r="H12" s="263" t="s">
        <v>60</v>
      </c>
      <c r="I12" s="265"/>
    </row>
    <row r="13" spans="1:9" s="29" customFormat="1" ht="16.5" customHeight="1" x14ac:dyDescent="0.15">
      <c r="A13" s="267"/>
      <c r="B13" s="263" t="s">
        <v>58</v>
      </c>
      <c r="C13" s="264"/>
      <c r="D13" s="263" t="s">
        <v>59</v>
      </c>
      <c r="E13" s="264"/>
      <c r="F13" s="31" t="s">
        <v>58</v>
      </c>
      <c r="G13" s="31" t="s">
        <v>57</v>
      </c>
      <c r="H13" s="31" t="s">
        <v>58</v>
      </c>
      <c r="I13" s="31" t="s">
        <v>57</v>
      </c>
    </row>
    <row r="14" spans="1:9" s="29" customFormat="1" ht="16.5" customHeight="1" x14ac:dyDescent="0.15">
      <c r="A14" s="30" t="s">
        <v>56</v>
      </c>
      <c r="B14" s="269">
        <v>138</v>
      </c>
      <c r="C14" s="270"/>
      <c r="D14" s="270">
        <v>4926</v>
      </c>
      <c r="E14" s="270"/>
      <c r="F14" s="20">
        <v>19</v>
      </c>
      <c r="G14" s="20">
        <v>76</v>
      </c>
      <c r="H14" s="20">
        <v>157</v>
      </c>
      <c r="I14" s="20">
        <v>5002</v>
      </c>
    </row>
    <row r="15" spans="1:9" s="29" customFormat="1" ht="18" customHeight="1" x14ac:dyDescent="0.15">
      <c r="A15" s="35" t="s">
        <v>226</v>
      </c>
      <c r="B15" s="268">
        <v>136</v>
      </c>
      <c r="C15" s="268"/>
      <c r="D15" s="268">
        <v>5008</v>
      </c>
      <c r="E15" s="268"/>
      <c r="F15" s="20">
        <v>21</v>
      </c>
      <c r="G15" s="20">
        <v>82</v>
      </c>
      <c r="H15" s="20">
        <v>157</v>
      </c>
      <c r="I15" s="20">
        <v>5090</v>
      </c>
    </row>
    <row r="16" spans="1:9" s="29" customFormat="1" ht="18" customHeight="1" x14ac:dyDescent="0.15">
      <c r="A16" s="35" t="s">
        <v>227</v>
      </c>
      <c r="B16" s="268">
        <v>135</v>
      </c>
      <c r="C16" s="268"/>
      <c r="D16" s="268">
        <v>5091</v>
      </c>
      <c r="E16" s="268"/>
      <c r="F16" s="20">
        <v>22</v>
      </c>
      <c r="G16" s="20">
        <v>83</v>
      </c>
      <c r="H16" s="20">
        <v>157</v>
      </c>
      <c r="I16" s="20">
        <v>5174</v>
      </c>
    </row>
    <row r="17" spans="1:9" s="29" customFormat="1" ht="18" customHeight="1" x14ac:dyDescent="0.15">
      <c r="A17" s="30" t="s">
        <v>234</v>
      </c>
      <c r="B17" s="272">
        <v>132</v>
      </c>
      <c r="C17" s="268"/>
      <c r="D17" s="268">
        <v>5135</v>
      </c>
      <c r="E17" s="268"/>
      <c r="F17" s="20">
        <v>22</v>
      </c>
      <c r="G17" s="20">
        <v>84</v>
      </c>
      <c r="H17" s="20">
        <v>154</v>
      </c>
      <c r="I17" s="20">
        <v>5219</v>
      </c>
    </row>
    <row r="18" spans="1:9" s="29" customFormat="1" ht="18" customHeight="1" x14ac:dyDescent="0.15">
      <c r="A18" s="30" t="s">
        <v>235</v>
      </c>
      <c r="B18" s="272">
        <v>128</v>
      </c>
      <c r="C18" s="268"/>
      <c r="D18" s="268">
        <v>5036</v>
      </c>
      <c r="E18" s="268"/>
      <c r="F18" s="20">
        <v>23</v>
      </c>
      <c r="G18" s="20">
        <v>97</v>
      </c>
      <c r="H18" s="20">
        <v>151</v>
      </c>
      <c r="I18" s="20">
        <v>5133</v>
      </c>
    </row>
    <row r="19" spans="1:9" s="29" customFormat="1" ht="18" customHeight="1" x14ac:dyDescent="0.15">
      <c r="A19" s="256" t="s">
        <v>243</v>
      </c>
      <c r="B19" s="271">
        <v>124</v>
      </c>
      <c r="C19" s="271"/>
      <c r="D19" s="271">
        <v>4803</v>
      </c>
      <c r="E19" s="271"/>
      <c r="F19" s="20">
        <v>27</v>
      </c>
      <c r="G19" s="20">
        <v>98</v>
      </c>
      <c r="H19" s="20">
        <v>151</v>
      </c>
      <c r="I19" s="20">
        <v>4901</v>
      </c>
    </row>
    <row r="20" spans="1:9" s="29" customFormat="1" ht="18" customHeight="1" x14ac:dyDescent="0.15">
      <c r="A20" s="256" t="s">
        <v>244</v>
      </c>
      <c r="B20" s="271">
        <v>124</v>
      </c>
      <c r="C20" s="271"/>
      <c r="D20" s="271">
        <v>4797</v>
      </c>
      <c r="E20" s="271"/>
      <c r="F20" s="20">
        <v>27</v>
      </c>
      <c r="G20" s="20">
        <v>101</v>
      </c>
      <c r="H20" s="20">
        <v>151</v>
      </c>
      <c r="I20" s="20">
        <v>4898</v>
      </c>
    </row>
    <row r="21" spans="1:9" x14ac:dyDescent="0.15">
      <c r="A21" s="28"/>
      <c r="B21" s="27"/>
      <c r="C21" s="26"/>
      <c r="D21" s="26"/>
      <c r="E21" s="26"/>
      <c r="F21" s="26"/>
      <c r="G21" s="26"/>
      <c r="H21" s="26"/>
      <c r="I21" s="26"/>
    </row>
    <row r="22" spans="1:9" x14ac:dyDescent="0.15">
      <c r="A22" s="25" t="s">
        <v>228</v>
      </c>
    </row>
    <row r="23" spans="1:9" x14ac:dyDescent="0.15">
      <c r="A23" s="25" t="s">
        <v>229</v>
      </c>
      <c r="B23" s="25"/>
      <c r="C23" s="25"/>
    </row>
  </sheetData>
  <mergeCells count="25">
    <mergeCell ref="B19:C19"/>
    <mergeCell ref="D19:E19"/>
    <mergeCell ref="B20:C20"/>
    <mergeCell ref="D20:E20"/>
    <mergeCell ref="B17:C17"/>
    <mergeCell ref="D17:E17"/>
    <mergeCell ref="B18:C18"/>
    <mergeCell ref="D18:E18"/>
    <mergeCell ref="B15:C15"/>
    <mergeCell ref="D15:E15"/>
    <mergeCell ref="B16:C16"/>
    <mergeCell ref="D16:E16"/>
    <mergeCell ref="B14:C14"/>
    <mergeCell ref="D14:E14"/>
    <mergeCell ref="F12:G12"/>
    <mergeCell ref="H12:I12"/>
    <mergeCell ref="B13:C13"/>
    <mergeCell ref="D13:E13"/>
    <mergeCell ref="A4:A5"/>
    <mergeCell ref="B4:C4"/>
    <mergeCell ref="D4:E4"/>
    <mergeCell ref="F4:G4"/>
    <mergeCell ref="H4:I4"/>
    <mergeCell ref="A12:A13"/>
    <mergeCell ref="B12:E12"/>
  </mergeCells>
  <phoneticPr fontI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48DA-5148-40B3-9A82-98008F94622A}">
  <dimension ref="A1:G20"/>
  <sheetViews>
    <sheetView zoomScaleNormal="100" workbookViewId="0">
      <selection activeCell="F1" sqref="F1"/>
    </sheetView>
  </sheetViews>
  <sheetFormatPr defaultRowHeight="13.5" x14ac:dyDescent="0.15"/>
  <cols>
    <col min="1" max="1" width="10.375" style="122" customWidth="1"/>
    <col min="2" max="7" width="9.625" style="122" customWidth="1"/>
    <col min="8" max="256" width="9" style="122"/>
    <col min="257" max="257" width="10.375" style="122" customWidth="1"/>
    <col min="258" max="263" width="9.625" style="122" customWidth="1"/>
    <col min="264" max="512" width="9" style="122"/>
    <col min="513" max="513" width="10.375" style="122" customWidth="1"/>
    <col min="514" max="519" width="9.625" style="122" customWidth="1"/>
    <col min="520" max="768" width="9" style="122"/>
    <col min="769" max="769" width="10.375" style="122" customWidth="1"/>
    <col min="770" max="775" width="9.625" style="122" customWidth="1"/>
    <col min="776" max="1024" width="9" style="122"/>
    <col min="1025" max="1025" width="10.375" style="122" customWidth="1"/>
    <col min="1026" max="1031" width="9.625" style="122" customWidth="1"/>
    <col min="1032" max="1280" width="9" style="122"/>
    <col min="1281" max="1281" width="10.375" style="122" customWidth="1"/>
    <col min="1282" max="1287" width="9.625" style="122" customWidth="1"/>
    <col min="1288" max="1536" width="9" style="122"/>
    <col min="1537" max="1537" width="10.375" style="122" customWidth="1"/>
    <col min="1538" max="1543" width="9.625" style="122" customWidth="1"/>
    <col min="1544" max="1792" width="9" style="122"/>
    <col min="1793" max="1793" width="10.375" style="122" customWidth="1"/>
    <col min="1794" max="1799" width="9.625" style="122" customWidth="1"/>
    <col min="1800" max="2048" width="9" style="122"/>
    <col min="2049" max="2049" width="10.375" style="122" customWidth="1"/>
    <col min="2050" max="2055" width="9.625" style="122" customWidth="1"/>
    <col min="2056" max="2304" width="9" style="122"/>
    <col min="2305" max="2305" width="10.375" style="122" customWidth="1"/>
    <col min="2306" max="2311" width="9.625" style="122" customWidth="1"/>
    <col min="2312" max="2560" width="9" style="122"/>
    <col min="2561" max="2561" width="10.375" style="122" customWidth="1"/>
    <col min="2562" max="2567" width="9.625" style="122" customWidth="1"/>
    <col min="2568" max="2816" width="9" style="122"/>
    <col min="2817" max="2817" width="10.375" style="122" customWidth="1"/>
    <col min="2818" max="2823" width="9.625" style="122" customWidth="1"/>
    <col min="2824" max="3072" width="9" style="122"/>
    <col min="3073" max="3073" width="10.375" style="122" customWidth="1"/>
    <col min="3074" max="3079" width="9.625" style="122" customWidth="1"/>
    <col min="3080" max="3328" width="9" style="122"/>
    <col min="3329" max="3329" width="10.375" style="122" customWidth="1"/>
    <col min="3330" max="3335" width="9.625" style="122" customWidth="1"/>
    <col min="3336" max="3584" width="9" style="122"/>
    <col min="3585" max="3585" width="10.375" style="122" customWidth="1"/>
    <col min="3586" max="3591" width="9.625" style="122" customWidth="1"/>
    <col min="3592" max="3840" width="9" style="122"/>
    <col min="3841" max="3841" width="10.375" style="122" customWidth="1"/>
    <col min="3842" max="3847" width="9.625" style="122" customWidth="1"/>
    <col min="3848" max="4096" width="9" style="122"/>
    <col min="4097" max="4097" width="10.375" style="122" customWidth="1"/>
    <col min="4098" max="4103" width="9.625" style="122" customWidth="1"/>
    <col min="4104" max="4352" width="9" style="122"/>
    <col min="4353" max="4353" width="10.375" style="122" customWidth="1"/>
    <col min="4354" max="4359" width="9.625" style="122" customWidth="1"/>
    <col min="4360" max="4608" width="9" style="122"/>
    <col min="4609" max="4609" width="10.375" style="122" customWidth="1"/>
    <col min="4610" max="4615" width="9.625" style="122" customWidth="1"/>
    <col min="4616" max="4864" width="9" style="122"/>
    <col min="4865" max="4865" width="10.375" style="122" customWidth="1"/>
    <col min="4866" max="4871" width="9.625" style="122" customWidth="1"/>
    <col min="4872" max="5120" width="9" style="122"/>
    <col min="5121" max="5121" width="10.375" style="122" customWidth="1"/>
    <col min="5122" max="5127" width="9.625" style="122" customWidth="1"/>
    <col min="5128" max="5376" width="9" style="122"/>
    <col min="5377" max="5377" width="10.375" style="122" customWidth="1"/>
    <col min="5378" max="5383" width="9.625" style="122" customWidth="1"/>
    <col min="5384" max="5632" width="9" style="122"/>
    <col min="5633" max="5633" width="10.375" style="122" customWidth="1"/>
    <col min="5634" max="5639" width="9.625" style="122" customWidth="1"/>
    <col min="5640" max="5888" width="9" style="122"/>
    <col min="5889" max="5889" width="10.375" style="122" customWidth="1"/>
    <col min="5890" max="5895" width="9.625" style="122" customWidth="1"/>
    <col min="5896" max="6144" width="9" style="122"/>
    <col min="6145" max="6145" width="10.375" style="122" customWidth="1"/>
    <col min="6146" max="6151" width="9.625" style="122" customWidth="1"/>
    <col min="6152" max="6400" width="9" style="122"/>
    <col min="6401" max="6401" width="10.375" style="122" customWidth="1"/>
    <col min="6402" max="6407" width="9.625" style="122" customWidth="1"/>
    <col min="6408" max="6656" width="9" style="122"/>
    <col min="6657" max="6657" width="10.375" style="122" customWidth="1"/>
    <col min="6658" max="6663" width="9.625" style="122" customWidth="1"/>
    <col min="6664" max="6912" width="9" style="122"/>
    <col min="6913" max="6913" width="10.375" style="122" customWidth="1"/>
    <col min="6914" max="6919" width="9.625" style="122" customWidth="1"/>
    <col min="6920" max="7168" width="9" style="122"/>
    <col min="7169" max="7169" width="10.375" style="122" customWidth="1"/>
    <col min="7170" max="7175" width="9.625" style="122" customWidth="1"/>
    <col min="7176" max="7424" width="9" style="122"/>
    <col min="7425" max="7425" width="10.375" style="122" customWidth="1"/>
    <col min="7426" max="7431" width="9.625" style="122" customWidth="1"/>
    <col min="7432" max="7680" width="9" style="122"/>
    <col min="7681" max="7681" width="10.375" style="122" customWidth="1"/>
    <col min="7682" max="7687" width="9.625" style="122" customWidth="1"/>
    <col min="7688" max="7936" width="9" style="122"/>
    <col min="7937" max="7937" width="10.375" style="122" customWidth="1"/>
    <col min="7938" max="7943" width="9.625" style="122" customWidth="1"/>
    <col min="7944" max="8192" width="9" style="122"/>
    <col min="8193" max="8193" width="10.375" style="122" customWidth="1"/>
    <col min="8194" max="8199" width="9.625" style="122" customWidth="1"/>
    <col min="8200" max="8448" width="9" style="122"/>
    <col min="8449" max="8449" width="10.375" style="122" customWidth="1"/>
    <col min="8450" max="8455" width="9.625" style="122" customWidth="1"/>
    <col min="8456" max="8704" width="9" style="122"/>
    <col min="8705" max="8705" width="10.375" style="122" customWidth="1"/>
    <col min="8706" max="8711" width="9.625" style="122" customWidth="1"/>
    <col min="8712" max="8960" width="9" style="122"/>
    <col min="8961" max="8961" width="10.375" style="122" customWidth="1"/>
    <col min="8962" max="8967" width="9.625" style="122" customWidth="1"/>
    <col min="8968" max="9216" width="9" style="122"/>
    <col min="9217" max="9217" width="10.375" style="122" customWidth="1"/>
    <col min="9218" max="9223" width="9.625" style="122" customWidth="1"/>
    <col min="9224" max="9472" width="9" style="122"/>
    <col min="9473" max="9473" width="10.375" style="122" customWidth="1"/>
    <col min="9474" max="9479" width="9.625" style="122" customWidth="1"/>
    <col min="9480" max="9728" width="9" style="122"/>
    <col min="9729" max="9729" width="10.375" style="122" customWidth="1"/>
    <col min="9730" max="9735" width="9.625" style="122" customWidth="1"/>
    <col min="9736" max="9984" width="9" style="122"/>
    <col min="9985" max="9985" width="10.375" style="122" customWidth="1"/>
    <col min="9986" max="9991" width="9.625" style="122" customWidth="1"/>
    <col min="9992" max="10240" width="9" style="122"/>
    <col min="10241" max="10241" width="10.375" style="122" customWidth="1"/>
    <col min="10242" max="10247" width="9.625" style="122" customWidth="1"/>
    <col min="10248" max="10496" width="9" style="122"/>
    <col min="10497" max="10497" width="10.375" style="122" customWidth="1"/>
    <col min="10498" max="10503" width="9.625" style="122" customWidth="1"/>
    <col min="10504" max="10752" width="9" style="122"/>
    <col min="10753" max="10753" width="10.375" style="122" customWidth="1"/>
    <col min="10754" max="10759" width="9.625" style="122" customWidth="1"/>
    <col min="10760" max="11008" width="9" style="122"/>
    <col min="11009" max="11009" width="10.375" style="122" customWidth="1"/>
    <col min="11010" max="11015" width="9.625" style="122" customWidth="1"/>
    <col min="11016" max="11264" width="9" style="122"/>
    <col min="11265" max="11265" width="10.375" style="122" customWidth="1"/>
    <col min="11266" max="11271" width="9.625" style="122" customWidth="1"/>
    <col min="11272" max="11520" width="9" style="122"/>
    <col min="11521" max="11521" width="10.375" style="122" customWidth="1"/>
    <col min="11522" max="11527" width="9.625" style="122" customWidth="1"/>
    <col min="11528" max="11776" width="9" style="122"/>
    <col min="11777" max="11777" width="10.375" style="122" customWidth="1"/>
    <col min="11778" max="11783" width="9.625" style="122" customWidth="1"/>
    <col min="11784" max="12032" width="9" style="122"/>
    <col min="12033" max="12033" width="10.375" style="122" customWidth="1"/>
    <col min="12034" max="12039" width="9.625" style="122" customWidth="1"/>
    <col min="12040" max="12288" width="9" style="122"/>
    <col min="12289" max="12289" width="10.375" style="122" customWidth="1"/>
    <col min="12290" max="12295" width="9.625" style="122" customWidth="1"/>
    <col min="12296" max="12544" width="9" style="122"/>
    <col min="12545" max="12545" width="10.375" style="122" customWidth="1"/>
    <col min="12546" max="12551" width="9.625" style="122" customWidth="1"/>
    <col min="12552" max="12800" width="9" style="122"/>
    <col min="12801" max="12801" width="10.375" style="122" customWidth="1"/>
    <col min="12802" max="12807" width="9.625" style="122" customWidth="1"/>
    <col min="12808" max="13056" width="9" style="122"/>
    <col min="13057" max="13057" width="10.375" style="122" customWidth="1"/>
    <col min="13058" max="13063" width="9.625" style="122" customWidth="1"/>
    <col min="13064" max="13312" width="9" style="122"/>
    <col min="13313" max="13313" width="10.375" style="122" customWidth="1"/>
    <col min="13314" max="13319" width="9.625" style="122" customWidth="1"/>
    <col min="13320" max="13568" width="9" style="122"/>
    <col min="13569" max="13569" width="10.375" style="122" customWidth="1"/>
    <col min="13570" max="13575" width="9.625" style="122" customWidth="1"/>
    <col min="13576" max="13824" width="9" style="122"/>
    <col min="13825" max="13825" width="10.375" style="122" customWidth="1"/>
    <col min="13826" max="13831" width="9.625" style="122" customWidth="1"/>
    <col min="13832" max="14080" width="9" style="122"/>
    <col min="14081" max="14081" width="10.375" style="122" customWidth="1"/>
    <col min="14082" max="14087" width="9.625" style="122" customWidth="1"/>
    <col min="14088" max="14336" width="9" style="122"/>
    <col min="14337" max="14337" width="10.375" style="122" customWidth="1"/>
    <col min="14338" max="14343" width="9.625" style="122" customWidth="1"/>
    <col min="14344" max="14592" width="9" style="122"/>
    <col min="14593" max="14593" width="10.375" style="122" customWidth="1"/>
    <col min="14594" max="14599" width="9.625" style="122" customWidth="1"/>
    <col min="14600" max="14848" width="9" style="122"/>
    <col min="14849" max="14849" width="10.375" style="122" customWidth="1"/>
    <col min="14850" max="14855" width="9.625" style="122" customWidth="1"/>
    <col min="14856" max="15104" width="9" style="122"/>
    <col min="15105" max="15105" width="10.375" style="122" customWidth="1"/>
    <col min="15106" max="15111" width="9.625" style="122" customWidth="1"/>
    <col min="15112" max="15360" width="9" style="122"/>
    <col min="15361" max="15361" width="10.375" style="122" customWidth="1"/>
    <col min="15362" max="15367" width="9.625" style="122" customWidth="1"/>
    <col min="15368" max="15616" width="9" style="122"/>
    <col min="15617" max="15617" width="10.375" style="122" customWidth="1"/>
    <col min="15618" max="15623" width="9.625" style="122" customWidth="1"/>
    <col min="15624" max="15872" width="9" style="122"/>
    <col min="15873" max="15873" width="10.375" style="122" customWidth="1"/>
    <col min="15874" max="15879" width="9.625" style="122" customWidth="1"/>
    <col min="15880" max="16128" width="9" style="122"/>
    <col min="16129" max="16129" width="10.375" style="122" customWidth="1"/>
    <col min="16130" max="16135" width="9.625" style="122" customWidth="1"/>
    <col min="16136" max="16384" width="9" style="122"/>
  </cols>
  <sheetData>
    <row r="1" spans="1:7" ht="24.75" customHeight="1" x14ac:dyDescent="0.2">
      <c r="A1" s="121" t="s">
        <v>78</v>
      </c>
    </row>
    <row r="2" spans="1:7" ht="13.5" customHeight="1" x14ac:dyDescent="0.2">
      <c r="A2" s="121"/>
    </row>
    <row r="3" spans="1:7" ht="13.5" customHeight="1" x14ac:dyDescent="0.15">
      <c r="A3" s="141" t="s">
        <v>77</v>
      </c>
    </row>
    <row r="4" spans="1:7" x14ac:dyDescent="0.15">
      <c r="A4" s="141" t="s">
        <v>76</v>
      </c>
    </row>
    <row r="5" spans="1:7" ht="3.95" customHeight="1" x14ac:dyDescent="0.15">
      <c r="A5" s="141"/>
      <c r="B5" s="138"/>
      <c r="C5" s="138"/>
      <c r="D5" s="138"/>
      <c r="E5" s="138"/>
      <c r="F5" s="138"/>
      <c r="G5" s="138"/>
    </row>
    <row r="6" spans="1:7" s="127" customFormat="1" ht="14.25" customHeight="1" x14ac:dyDescent="0.4">
      <c r="A6" s="273" t="s">
        <v>75</v>
      </c>
      <c r="B6" s="275" t="s">
        <v>74</v>
      </c>
      <c r="C6" s="276"/>
      <c r="D6" s="275" t="s">
        <v>73</v>
      </c>
      <c r="E6" s="276"/>
      <c r="F6" s="277" t="s">
        <v>72</v>
      </c>
      <c r="G6" s="261"/>
    </row>
    <row r="7" spans="1:7" s="127" customFormat="1" ht="14.25" customHeight="1" x14ac:dyDescent="0.4">
      <c r="A7" s="274"/>
      <c r="B7" s="145" t="s">
        <v>71</v>
      </c>
      <c r="C7" s="145" t="s">
        <v>70</v>
      </c>
      <c r="D7" s="145" t="s">
        <v>71</v>
      </c>
      <c r="E7" s="145" t="s">
        <v>70</v>
      </c>
      <c r="F7" s="145" t="s">
        <v>71</v>
      </c>
      <c r="G7" s="145" t="s">
        <v>70</v>
      </c>
    </row>
    <row r="8" spans="1:7" ht="9" customHeight="1" x14ac:dyDescent="0.15">
      <c r="B8" s="146"/>
    </row>
    <row r="9" spans="1:7" ht="18.600000000000001" customHeight="1" x14ac:dyDescent="0.15">
      <c r="A9" s="147" t="s">
        <v>217</v>
      </c>
      <c r="B9" s="148">
        <v>133</v>
      </c>
      <c r="C9" s="141">
        <v>48.3</v>
      </c>
      <c r="D9" s="149">
        <v>2327</v>
      </c>
      <c r="E9" s="141">
        <v>62.7</v>
      </c>
      <c r="F9" s="141">
        <v>63</v>
      </c>
      <c r="G9" s="141">
        <v>30.4</v>
      </c>
    </row>
    <row r="10" spans="1:7" ht="18.600000000000001" customHeight="1" x14ac:dyDescent="0.15">
      <c r="A10" s="244">
        <v>28</v>
      </c>
      <c r="B10" s="148">
        <v>137</v>
      </c>
      <c r="C10" s="141">
        <v>63</v>
      </c>
      <c r="D10" s="149">
        <v>2158</v>
      </c>
      <c r="E10" s="141">
        <v>60.5</v>
      </c>
      <c r="F10" s="141">
        <v>62</v>
      </c>
      <c r="G10" s="141">
        <v>33.4</v>
      </c>
    </row>
    <row r="11" spans="1:7" ht="18.600000000000001" customHeight="1" x14ac:dyDescent="0.15">
      <c r="A11" s="181">
        <v>29</v>
      </c>
      <c r="B11" s="141">
        <v>131</v>
      </c>
      <c r="C11" s="141">
        <v>50.1</v>
      </c>
      <c r="D11" s="149">
        <v>2264</v>
      </c>
      <c r="E11" s="141">
        <v>57.7</v>
      </c>
      <c r="F11" s="141">
        <v>72</v>
      </c>
      <c r="G11" s="141">
        <v>36.299999999999997</v>
      </c>
    </row>
    <row r="12" spans="1:7" ht="18.600000000000001" customHeight="1" x14ac:dyDescent="0.15">
      <c r="A12" s="181">
        <v>30</v>
      </c>
      <c r="B12" s="141">
        <v>149</v>
      </c>
      <c r="C12" s="141">
        <v>59.2</v>
      </c>
      <c r="D12" s="149">
        <v>2194</v>
      </c>
      <c r="E12" s="141">
        <v>58.6</v>
      </c>
      <c r="F12" s="141">
        <v>57</v>
      </c>
      <c r="G12" s="141">
        <v>32.700000000000003</v>
      </c>
    </row>
    <row r="13" spans="1:7" ht="18.600000000000001" customHeight="1" x14ac:dyDescent="0.15">
      <c r="A13" s="147" t="s">
        <v>215</v>
      </c>
      <c r="B13" s="141">
        <v>132</v>
      </c>
      <c r="C13" s="141">
        <v>54.3</v>
      </c>
      <c r="D13" s="149">
        <v>2068</v>
      </c>
      <c r="E13" s="141">
        <v>55.9</v>
      </c>
      <c r="F13" s="141">
        <v>57</v>
      </c>
      <c r="G13" s="141">
        <v>42.5</v>
      </c>
    </row>
    <row r="14" spans="1:7" ht="18" customHeight="1" x14ac:dyDescent="0.15">
      <c r="A14" s="244">
        <v>2</v>
      </c>
      <c r="B14" s="148">
        <v>66</v>
      </c>
      <c r="C14" s="141">
        <v>21.6</v>
      </c>
      <c r="D14" s="149">
        <v>1201</v>
      </c>
      <c r="E14" s="141">
        <v>33.6</v>
      </c>
      <c r="F14" s="141">
        <v>32</v>
      </c>
      <c r="G14" s="141">
        <v>33.5</v>
      </c>
    </row>
    <row r="15" spans="1:7" ht="18" customHeight="1" x14ac:dyDescent="0.15">
      <c r="A15" s="244">
        <v>3</v>
      </c>
      <c r="B15" s="148">
        <v>75</v>
      </c>
      <c r="C15" s="141">
        <v>45.3</v>
      </c>
      <c r="D15" s="149">
        <v>1471</v>
      </c>
      <c r="E15" s="141">
        <v>43.9</v>
      </c>
      <c r="F15" s="141">
        <v>43</v>
      </c>
      <c r="G15" s="141">
        <v>38.5</v>
      </c>
    </row>
    <row r="16" spans="1:7" ht="18" customHeight="1" x14ac:dyDescent="0.15">
      <c r="A16" s="244">
        <v>4</v>
      </c>
      <c r="B16" s="148">
        <v>101</v>
      </c>
      <c r="C16" s="141">
        <v>49.3</v>
      </c>
      <c r="D16" s="149">
        <v>1644</v>
      </c>
      <c r="E16" s="141">
        <v>49.6</v>
      </c>
      <c r="F16" s="141">
        <v>58</v>
      </c>
      <c r="G16" s="141">
        <v>45.1</v>
      </c>
    </row>
    <row r="17" spans="1:7" ht="18" customHeight="1" x14ac:dyDescent="0.15">
      <c r="A17" s="259">
        <v>5</v>
      </c>
      <c r="B17" s="257">
        <v>119</v>
      </c>
      <c r="C17" s="257">
        <v>50</v>
      </c>
      <c r="D17" s="258">
        <v>1840</v>
      </c>
      <c r="E17" s="257">
        <v>53.8</v>
      </c>
      <c r="F17" s="257">
        <v>76</v>
      </c>
      <c r="G17" s="257">
        <v>44.5</v>
      </c>
    </row>
    <row r="18" spans="1:7" ht="18" customHeight="1" x14ac:dyDescent="0.15">
      <c r="A18" s="259">
        <v>6</v>
      </c>
      <c r="B18" s="257">
        <v>100</v>
      </c>
      <c r="C18" s="257">
        <v>42.9</v>
      </c>
      <c r="D18" s="258">
        <v>1893</v>
      </c>
      <c r="E18" s="257">
        <v>52.8</v>
      </c>
      <c r="F18" s="257">
        <v>73</v>
      </c>
      <c r="G18" s="257">
        <v>53.6</v>
      </c>
    </row>
    <row r="19" spans="1:7" x14ac:dyDescent="0.15">
      <c r="A19" s="138"/>
      <c r="B19" s="150"/>
      <c r="C19" s="138"/>
      <c r="D19" s="138"/>
      <c r="E19" s="138"/>
      <c r="F19" s="138"/>
      <c r="G19" s="138"/>
    </row>
    <row r="20" spans="1:7" x14ac:dyDescent="0.15">
      <c r="A20" s="122" t="s">
        <v>69</v>
      </c>
      <c r="D20" s="151"/>
    </row>
  </sheetData>
  <mergeCells count="4">
    <mergeCell ref="A6:A7"/>
    <mergeCell ref="B6:C6"/>
    <mergeCell ref="D6:E6"/>
    <mergeCell ref="F6:G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2"/>
  <sheetViews>
    <sheetView zoomScaleNormal="100" workbookViewId="0">
      <selection activeCell="D1" sqref="D1"/>
    </sheetView>
  </sheetViews>
  <sheetFormatPr defaultRowHeight="13.5" x14ac:dyDescent="0.15"/>
  <cols>
    <col min="1" max="1" width="12.625" style="152" customWidth="1"/>
    <col min="2" max="12" width="9.625" style="152" customWidth="1"/>
    <col min="13" max="256" width="9" style="152"/>
    <col min="257" max="257" width="12.625" style="152" customWidth="1"/>
    <col min="258" max="268" width="9.625" style="152" customWidth="1"/>
    <col min="269" max="512" width="9" style="152"/>
    <col min="513" max="513" width="12.625" style="152" customWidth="1"/>
    <col min="514" max="524" width="9.625" style="152" customWidth="1"/>
    <col min="525" max="768" width="9" style="152"/>
    <col min="769" max="769" width="12.625" style="152" customWidth="1"/>
    <col min="770" max="780" width="9.625" style="152" customWidth="1"/>
    <col min="781" max="1024" width="9" style="152"/>
    <col min="1025" max="1025" width="12.625" style="152" customWidth="1"/>
    <col min="1026" max="1036" width="9.625" style="152" customWidth="1"/>
    <col min="1037" max="1280" width="9" style="152"/>
    <col min="1281" max="1281" width="12.625" style="152" customWidth="1"/>
    <col min="1282" max="1292" width="9.625" style="152" customWidth="1"/>
    <col min="1293" max="1536" width="9" style="152"/>
    <col min="1537" max="1537" width="12.625" style="152" customWidth="1"/>
    <col min="1538" max="1548" width="9.625" style="152" customWidth="1"/>
    <col min="1549" max="1792" width="9" style="152"/>
    <col min="1793" max="1793" width="12.625" style="152" customWidth="1"/>
    <col min="1794" max="1804" width="9.625" style="152" customWidth="1"/>
    <col min="1805" max="2048" width="9" style="152"/>
    <col min="2049" max="2049" width="12.625" style="152" customWidth="1"/>
    <col min="2050" max="2060" width="9.625" style="152" customWidth="1"/>
    <col min="2061" max="2304" width="9" style="152"/>
    <col min="2305" max="2305" width="12.625" style="152" customWidth="1"/>
    <col min="2306" max="2316" width="9.625" style="152" customWidth="1"/>
    <col min="2317" max="2560" width="9" style="152"/>
    <col min="2561" max="2561" width="12.625" style="152" customWidth="1"/>
    <col min="2562" max="2572" width="9.625" style="152" customWidth="1"/>
    <col min="2573" max="2816" width="9" style="152"/>
    <col min="2817" max="2817" width="12.625" style="152" customWidth="1"/>
    <col min="2818" max="2828" width="9.625" style="152" customWidth="1"/>
    <col min="2829" max="3072" width="9" style="152"/>
    <col min="3073" max="3073" width="12.625" style="152" customWidth="1"/>
    <col min="3074" max="3084" width="9.625" style="152" customWidth="1"/>
    <col min="3085" max="3328" width="9" style="152"/>
    <col min="3329" max="3329" width="12.625" style="152" customWidth="1"/>
    <col min="3330" max="3340" width="9.625" style="152" customWidth="1"/>
    <col min="3341" max="3584" width="9" style="152"/>
    <col min="3585" max="3585" width="12.625" style="152" customWidth="1"/>
    <col min="3586" max="3596" width="9.625" style="152" customWidth="1"/>
    <col min="3597" max="3840" width="9" style="152"/>
    <col min="3841" max="3841" width="12.625" style="152" customWidth="1"/>
    <col min="3842" max="3852" width="9.625" style="152" customWidth="1"/>
    <col min="3853" max="4096" width="9" style="152"/>
    <col min="4097" max="4097" width="12.625" style="152" customWidth="1"/>
    <col min="4098" max="4108" width="9.625" style="152" customWidth="1"/>
    <col min="4109" max="4352" width="9" style="152"/>
    <col min="4353" max="4353" width="12.625" style="152" customWidth="1"/>
    <col min="4354" max="4364" width="9.625" style="152" customWidth="1"/>
    <col min="4365" max="4608" width="9" style="152"/>
    <col min="4609" max="4609" width="12.625" style="152" customWidth="1"/>
    <col min="4610" max="4620" width="9.625" style="152" customWidth="1"/>
    <col min="4621" max="4864" width="9" style="152"/>
    <col min="4865" max="4865" width="12.625" style="152" customWidth="1"/>
    <col min="4866" max="4876" width="9.625" style="152" customWidth="1"/>
    <col min="4877" max="5120" width="9" style="152"/>
    <col min="5121" max="5121" width="12.625" style="152" customWidth="1"/>
    <col min="5122" max="5132" width="9.625" style="152" customWidth="1"/>
    <col min="5133" max="5376" width="9" style="152"/>
    <col min="5377" max="5377" width="12.625" style="152" customWidth="1"/>
    <col min="5378" max="5388" width="9.625" style="152" customWidth="1"/>
    <col min="5389" max="5632" width="9" style="152"/>
    <col min="5633" max="5633" width="12.625" style="152" customWidth="1"/>
    <col min="5634" max="5644" width="9.625" style="152" customWidth="1"/>
    <col min="5645" max="5888" width="9" style="152"/>
    <col min="5889" max="5889" width="12.625" style="152" customWidth="1"/>
    <col min="5890" max="5900" width="9.625" style="152" customWidth="1"/>
    <col min="5901" max="6144" width="9" style="152"/>
    <col min="6145" max="6145" width="12.625" style="152" customWidth="1"/>
    <col min="6146" max="6156" width="9.625" style="152" customWidth="1"/>
    <col min="6157" max="6400" width="9" style="152"/>
    <col min="6401" max="6401" width="12.625" style="152" customWidth="1"/>
    <col min="6402" max="6412" width="9.625" style="152" customWidth="1"/>
    <col min="6413" max="6656" width="9" style="152"/>
    <col min="6657" max="6657" width="12.625" style="152" customWidth="1"/>
    <col min="6658" max="6668" width="9.625" style="152" customWidth="1"/>
    <col min="6669" max="6912" width="9" style="152"/>
    <col min="6913" max="6913" width="12.625" style="152" customWidth="1"/>
    <col min="6914" max="6924" width="9.625" style="152" customWidth="1"/>
    <col min="6925" max="7168" width="9" style="152"/>
    <col min="7169" max="7169" width="12.625" style="152" customWidth="1"/>
    <col min="7170" max="7180" width="9.625" style="152" customWidth="1"/>
    <col min="7181" max="7424" width="9" style="152"/>
    <col min="7425" max="7425" width="12.625" style="152" customWidth="1"/>
    <col min="7426" max="7436" width="9.625" style="152" customWidth="1"/>
    <col min="7437" max="7680" width="9" style="152"/>
    <col min="7681" max="7681" width="12.625" style="152" customWidth="1"/>
    <col min="7682" max="7692" width="9.625" style="152" customWidth="1"/>
    <col min="7693" max="7936" width="9" style="152"/>
    <col min="7937" max="7937" width="12.625" style="152" customWidth="1"/>
    <col min="7938" max="7948" width="9.625" style="152" customWidth="1"/>
    <col min="7949" max="8192" width="9" style="152"/>
    <col min="8193" max="8193" width="12.625" style="152" customWidth="1"/>
    <col min="8194" max="8204" width="9.625" style="152" customWidth="1"/>
    <col min="8205" max="8448" width="9" style="152"/>
    <col min="8449" max="8449" width="12.625" style="152" customWidth="1"/>
    <col min="8450" max="8460" width="9.625" style="152" customWidth="1"/>
    <col min="8461" max="8704" width="9" style="152"/>
    <col min="8705" max="8705" width="12.625" style="152" customWidth="1"/>
    <col min="8706" max="8716" width="9.625" style="152" customWidth="1"/>
    <col min="8717" max="8960" width="9" style="152"/>
    <col min="8961" max="8961" width="12.625" style="152" customWidth="1"/>
    <col min="8962" max="8972" width="9.625" style="152" customWidth="1"/>
    <col min="8973" max="9216" width="9" style="152"/>
    <col min="9217" max="9217" width="12.625" style="152" customWidth="1"/>
    <col min="9218" max="9228" width="9.625" style="152" customWidth="1"/>
    <col min="9229" max="9472" width="9" style="152"/>
    <col min="9473" max="9473" width="12.625" style="152" customWidth="1"/>
    <col min="9474" max="9484" width="9.625" style="152" customWidth="1"/>
    <col min="9485" max="9728" width="9" style="152"/>
    <col min="9729" max="9729" width="12.625" style="152" customWidth="1"/>
    <col min="9730" max="9740" width="9.625" style="152" customWidth="1"/>
    <col min="9741" max="9984" width="9" style="152"/>
    <col min="9985" max="9985" width="12.625" style="152" customWidth="1"/>
    <col min="9986" max="9996" width="9.625" style="152" customWidth="1"/>
    <col min="9997" max="10240" width="9" style="152"/>
    <col min="10241" max="10241" width="12.625" style="152" customWidth="1"/>
    <col min="10242" max="10252" width="9.625" style="152" customWidth="1"/>
    <col min="10253" max="10496" width="9" style="152"/>
    <col min="10497" max="10497" width="12.625" style="152" customWidth="1"/>
    <col min="10498" max="10508" width="9.625" style="152" customWidth="1"/>
    <col min="10509" max="10752" width="9" style="152"/>
    <col min="10753" max="10753" width="12.625" style="152" customWidth="1"/>
    <col min="10754" max="10764" width="9.625" style="152" customWidth="1"/>
    <col min="10765" max="11008" width="9" style="152"/>
    <col min="11009" max="11009" width="12.625" style="152" customWidth="1"/>
    <col min="11010" max="11020" width="9.625" style="152" customWidth="1"/>
    <col min="11021" max="11264" width="9" style="152"/>
    <col min="11265" max="11265" width="12.625" style="152" customWidth="1"/>
    <col min="11266" max="11276" width="9.625" style="152" customWidth="1"/>
    <col min="11277" max="11520" width="9" style="152"/>
    <col min="11521" max="11521" width="12.625" style="152" customWidth="1"/>
    <col min="11522" max="11532" width="9.625" style="152" customWidth="1"/>
    <col min="11533" max="11776" width="9" style="152"/>
    <col min="11777" max="11777" width="12.625" style="152" customWidth="1"/>
    <col min="11778" max="11788" width="9.625" style="152" customWidth="1"/>
    <col min="11789" max="12032" width="9" style="152"/>
    <col min="12033" max="12033" width="12.625" style="152" customWidth="1"/>
    <col min="12034" max="12044" width="9.625" style="152" customWidth="1"/>
    <col min="12045" max="12288" width="9" style="152"/>
    <col min="12289" max="12289" width="12.625" style="152" customWidth="1"/>
    <col min="12290" max="12300" width="9.625" style="152" customWidth="1"/>
    <col min="12301" max="12544" width="9" style="152"/>
    <col min="12545" max="12545" width="12.625" style="152" customWidth="1"/>
    <col min="12546" max="12556" width="9.625" style="152" customWidth="1"/>
    <col min="12557" max="12800" width="9" style="152"/>
    <col min="12801" max="12801" width="12.625" style="152" customWidth="1"/>
    <col min="12802" max="12812" width="9.625" style="152" customWidth="1"/>
    <col min="12813" max="13056" width="9" style="152"/>
    <col min="13057" max="13057" width="12.625" style="152" customWidth="1"/>
    <col min="13058" max="13068" width="9.625" style="152" customWidth="1"/>
    <col min="13069" max="13312" width="9" style="152"/>
    <col min="13313" max="13313" width="12.625" style="152" customWidth="1"/>
    <col min="13314" max="13324" width="9.625" style="152" customWidth="1"/>
    <col min="13325" max="13568" width="9" style="152"/>
    <col min="13569" max="13569" width="12.625" style="152" customWidth="1"/>
    <col min="13570" max="13580" width="9.625" style="152" customWidth="1"/>
    <col min="13581" max="13824" width="9" style="152"/>
    <col min="13825" max="13825" width="12.625" style="152" customWidth="1"/>
    <col min="13826" max="13836" width="9.625" style="152" customWidth="1"/>
    <col min="13837" max="14080" width="9" style="152"/>
    <col min="14081" max="14081" width="12.625" style="152" customWidth="1"/>
    <col min="14082" max="14092" width="9.625" style="152" customWidth="1"/>
    <col min="14093" max="14336" width="9" style="152"/>
    <col min="14337" max="14337" width="12.625" style="152" customWidth="1"/>
    <col min="14338" max="14348" width="9.625" style="152" customWidth="1"/>
    <col min="14349" max="14592" width="9" style="152"/>
    <col min="14593" max="14593" width="12.625" style="152" customWidth="1"/>
    <col min="14594" max="14604" width="9.625" style="152" customWidth="1"/>
    <col min="14605" max="14848" width="9" style="152"/>
    <col min="14849" max="14849" width="12.625" style="152" customWidth="1"/>
    <col min="14850" max="14860" width="9.625" style="152" customWidth="1"/>
    <col min="14861" max="15104" width="9" style="152"/>
    <col min="15105" max="15105" width="12.625" style="152" customWidth="1"/>
    <col min="15106" max="15116" width="9.625" style="152" customWidth="1"/>
    <col min="15117" max="15360" width="9" style="152"/>
    <col min="15361" max="15361" width="12.625" style="152" customWidth="1"/>
    <col min="15362" max="15372" width="9.625" style="152" customWidth="1"/>
    <col min="15373" max="15616" width="9" style="152"/>
    <col min="15617" max="15617" width="12.625" style="152" customWidth="1"/>
    <col min="15618" max="15628" width="9.625" style="152" customWidth="1"/>
    <col min="15629" max="15872" width="9" style="152"/>
    <col min="15873" max="15873" width="12.625" style="152" customWidth="1"/>
    <col min="15874" max="15884" width="9.625" style="152" customWidth="1"/>
    <col min="15885" max="16128" width="9" style="152"/>
    <col min="16129" max="16129" width="12.625" style="152" customWidth="1"/>
    <col min="16130" max="16140" width="9.625" style="152" customWidth="1"/>
    <col min="16141" max="16384" width="9" style="152"/>
  </cols>
  <sheetData>
    <row r="1" spans="1:12" ht="24.75" customHeight="1" x14ac:dyDescent="0.15">
      <c r="A1" s="171" t="s">
        <v>5</v>
      </c>
    </row>
    <row r="2" spans="1:12" x14ac:dyDescent="0.15">
      <c r="B2" s="153"/>
      <c r="J2" s="153"/>
      <c r="K2" s="153"/>
      <c r="L2" s="154"/>
    </row>
    <row r="3" spans="1:12" ht="18" customHeight="1" x14ac:dyDescent="0.15">
      <c r="A3" s="155" t="s">
        <v>86</v>
      </c>
      <c r="B3" s="156" t="s">
        <v>97</v>
      </c>
      <c r="C3" s="157" t="s">
        <v>96</v>
      </c>
      <c r="D3" s="157" t="s">
        <v>95</v>
      </c>
      <c r="E3" s="157" t="s">
        <v>94</v>
      </c>
      <c r="F3" s="157" t="s">
        <v>93</v>
      </c>
      <c r="G3" s="157" t="s">
        <v>92</v>
      </c>
      <c r="H3" s="158" t="s">
        <v>91</v>
      </c>
      <c r="I3" s="157" t="s">
        <v>90</v>
      </c>
      <c r="J3" s="157" t="s">
        <v>89</v>
      </c>
      <c r="K3" s="159" t="s">
        <v>88</v>
      </c>
      <c r="L3" s="202" t="s">
        <v>87</v>
      </c>
    </row>
    <row r="4" spans="1:12" s="166" customFormat="1" ht="39.75" customHeight="1" x14ac:dyDescent="0.4">
      <c r="A4" s="155" t="s">
        <v>80</v>
      </c>
      <c r="B4" s="40">
        <v>4558</v>
      </c>
      <c r="C4" s="39">
        <v>6048</v>
      </c>
      <c r="D4" s="39">
        <v>6049</v>
      </c>
      <c r="E4" s="160">
        <v>6731</v>
      </c>
      <c r="F4" s="161">
        <v>6374</v>
      </c>
      <c r="G4" s="162">
        <v>5798</v>
      </c>
      <c r="H4" s="162">
        <v>5256</v>
      </c>
      <c r="I4" s="163">
        <v>5896</v>
      </c>
      <c r="J4" s="163">
        <v>5324</v>
      </c>
      <c r="K4" s="164">
        <v>5873</v>
      </c>
      <c r="L4" s="165">
        <v>5195</v>
      </c>
    </row>
    <row r="5" spans="1:12" s="166" customFormat="1" ht="39.75" customHeight="1" x14ac:dyDescent="0.4">
      <c r="A5" s="155" t="s">
        <v>79</v>
      </c>
      <c r="B5" s="40">
        <v>16969</v>
      </c>
      <c r="C5" s="39">
        <v>22164</v>
      </c>
      <c r="D5" s="39">
        <v>21463</v>
      </c>
      <c r="E5" s="160">
        <v>23843</v>
      </c>
      <c r="F5" s="161">
        <v>23000</v>
      </c>
      <c r="G5" s="162">
        <v>19919</v>
      </c>
      <c r="H5" s="162">
        <v>18754</v>
      </c>
      <c r="I5" s="163">
        <v>21128</v>
      </c>
      <c r="J5" s="163">
        <v>19608</v>
      </c>
      <c r="K5" s="164">
        <v>21434</v>
      </c>
      <c r="L5" s="165">
        <v>18870</v>
      </c>
    </row>
    <row r="6" spans="1:12" x14ac:dyDescent="0.15">
      <c r="A6" s="124"/>
      <c r="K6" s="239"/>
      <c r="L6" s="241"/>
    </row>
    <row r="7" spans="1:12" ht="18" customHeight="1" x14ac:dyDescent="0.15">
      <c r="A7" s="155" t="s">
        <v>86</v>
      </c>
      <c r="B7" s="159" t="s">
        <v>85</v>
      </c>
      <c r="C7" s="202" t="s">
        <v>84</v>
      </c>
      <c r="D7" s="167" t="s">
        <v>83</v>
      </c>
      <c r="E7" s="155" t="s">
        <v>82</v>
      </c>
      <c r="F7" s="155" t="s">
        <v>81</v>
      </c>
      <c r="G7" s="155" t="s">
        <v>218</v>
      </c>
      <c r="H7" s="155" t="s">
        <v>230</v>
      </c>
      <c r="I7" s="155" t="s">
        <v>231</v>
      </c>
      <c r="J7" s="155" t="s">
        <v>236</v>
      </c>
      <c r="K7" s="234" t="s">
        <v>237</v>
      </c>
      <c r="L7" s="233" t="s">
        <v>238</v>
      </c>
    </row>
    <row r="8" spans="1:12" ht="57" customHeight="1" x14ac:dyDescent="0.15">
      <c r="A8" s="155" t="s">
        <v>80</v>
      </c>
      <c r="B8" s="164">
        <v>4573</v>
      </c>
      <c r="C8" s="165">
        <v>4257</v>
      </c>
      <c r="D8" s="168">
        <v>4558</v>
      </c>
      <c r="E8" s="168">
        <v>5004</v>
      </c>
      <c r="F8" s="168">
        <v>5506</v>
      </c>
      <c r="G8" s="168">
        <v>5481</v>
      </c>
      <c r="H8" s="168">
        <v>1262</v>
      </c>
      <c r="I8" s="168">
        <v>404</v>
      </c>
      <c r="J8" s="168">
        <v>962</v>
      </c>
      <c r="K8" s="240">
        <v>3682</v>
      </c>
      <c r="L8" s="242">
        <v>4214</v>
      </c>
    </row>
    <row r="9" spans="1:12" ht="57" customHeight="1" x14ac:dyDescent="0.15">
      <c r="A9" s="155" t="s">
        <v>79</v>
      </c>
      <c r="B9" s="164">
        <v>16886</v>
      </c>
      <c r="C9" s="165">
        <v>15711</v>
      </c>
      <c r="D9" s="168">
        <v>17093</v>
      </c>
      <c r="E9" s="168">
        <v>17451</v>
      </c>
      <c r="F9" s="168">
        <v>18790</v>
      </c>
      <c r="G9" s="168">
        <v>19285</v>
      </c>
      <c r="H9" s="168">
        <v>4355</v>
      </c>
      <c r="I9" s="168">
        <v>1375</v>
      </c>
      <c r="J9" s="168">
        <v>3363</v>
      </c>
      <c r="K9" s="240">
        <v>12174</v>
      </c>
      <c r="L9" s="242">
        <v>13991</v>
      </c>
    </row>
    <row r="11" spans="1:12" x14ac:dyDescent="0.15">
      <c r="A11" s="169" t="s">
        <v>245</v>
      </c>
    </row>
    <row r="12" spans="1:12" x14ac:dyDescent="0.15">
      <c r="A12" s="170" t="s">
        <v>246</v>
      </c>
    </row>
  </sheetData>
  <sheetProtection selectLockedCells="1" selectUnlockedCells="1"/>
  <phoneticPr fontId="1"/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D7A7-ADB9-446C-98AE-62D3EB24CA9B}">
  <sheetPr>
    <pageSetUpPr fitToPage="1"/>
  </sheetPr>
  <dimension ref="A1:N83"/>
  <sheetViews>
    <sheetView zoomScaleNormal="100" workbookViewId="0">
      <pane ySplit="7" topLeftCell="A8" activePane="bottomLeft" state="frozen"/>
      <selection pane="bottomLeft" activeCell="F1" sqref="F1"/>
    </sheetView>
  </sheetViews>
  <sheetFormatPr defaultRowHeight="13.5" x14ac:dyDescent="0.15"/>
  <cols>
    <col min="1" max="1" width="7.625" style="122" customWidth="1"/>
    <col min="2" max="2" width="5.625" style="122" customWidth="1"/>
    <col min="3" max="13" width="10.625" style="122" customWidth="1"/>
    <col min="14" max="256" width="9" style="122"/>
    <col min="257" max="257" width="7.625" style="122" customWidth="1"/>
    <col min="258" max="258" width="5.625" style="122" customWidth="1"/>
    <col min="259" max="269" width="10.625" style="122" customWidth="1"/>
    <col min="270" max="512" width="9" style="122"/>
    <col min="513" max="513" width="7.625" style="122" customWidth="1"/>
    <col min="514" max="514" width="5.625" style="122" customWidth="1"/>
    <col min="515" max="525" width="10.625" style="122" customWidth="1"/>
    <col min="526" max="768" width="9" style="122"/>
    <col min="769" max="769" width="7.625" style="122" customWidth="1"/>
    <col min="770" max="770" width="5.625" style="122" customWidth="1"/>
    <col min="771" max="781" width="10.625" style="122" customWidth="1"/>
    <col min="782" max="1024" width="9" style="122"/>
    <col min="1025" max="1025" width="7.625" style="122" customWidth="1"/>
    <col min="1026" max="1026" width="5.625" style="122" customWidth="1"/>
    <col min="1027" max="1037" width="10.625" style="122" customWidth="1"/>
    <col min="1038" max="1280" width="9" style="122"/>
    <col min="1281" max="1281" width="7.625" style="122" customWidth="1"/>
    <col min="1282" max="1282" width="5.625" style="122" customWidth="1"/>
    <col min="1283" max="1293" width="10.625" style="122" customWidth="1"/>
    <col min="1294" max="1536" width="9" style="122"/>
    <col min="1537" max="1537" width="7.625" style="122" customWidth="1"/>
    <col min="1538" max="1538" width="5.625" style="122" customWidth="1"/>
    <col min="1539" max="1549" width="10.625" style="122" customWidth="1"/>
    <col min="1550" max="1792" width="9" style="122"/>
    <col min="1793" max="1793" width="7.625" style="122" customWidth="1"/>
    <col min="1794" max="1794" width="5.625" style="122" customWidth="1"/>
    <col min="1795" max="1805" width="10.625" style="122" customWidth="1"/>
    <col min="1806" max="2048" width="9" style="122"/>
    <col min="2049" max="2049" width="7.625" style="122" customWidth="1"/>
    <col min="2050" max="2050" width="5.625" style="122" customWidth="1"/>
    <col min="2051" max="2061" width="10.625" style="122" customWidth="1"/>
    <col min="2062" max="2304" width="9" style="122"/>
    <col min="2305" max="2305" width="7.625" style="122" customWidth="1"/>
    <col min="2306" max="2306" width="5.625" style="122" customWidth="1"/>
    <col min="2307" max="2317" width="10.625" style="122" customWidth="1"/>
    <col min="2318" max="2560" width="9" style="122"/>
    <col min="2561" max="2561" width="7.625" style="122" customWidth="1"/>
    <col min="2562" max="2562" width="5.625" style="122" customWidth="1"/>
    <col min="2563" max="2573" width="10.625" style="122" customWidth="1"/>
    <col min="2574" max="2816" width="9" style="122"/>
    <col min="2817" max="2817" width="7.625" style="122" customWidth="1"/>
    <col min="2818" max="2818" width="5.625" style="122" customWidth="1"/>
    <col min="2819" max="2829" width="10.625" style="122" customWidth="1"/>
    <col min="2830" max="3072" width="9" style="122"/>
    <col min="3073" max="3073" width="7.625" style="122" customWidth="1"/>
    <col min="3074" max="3074" width="5.625" style="122" customWidth="1"/>
    <col min="3075" max="3085" width="10.625" style="122" customWidth="1"/>
    <col min="3086" max="3328" width="9" style="122"/>
    <col min="3329" max="3329" width="7.625" style="122" customWidth="1"/>
    <col min="3330" max="3330" width="5.625" style="122" customWidth="1"/>
    <col min="3331" max="3341" width="10.625" style="122" customWidth="1"/>
    <col min="3342" max="3584" width="9" style="122"/>
    <col min="3585" max="3585" width="7.625" style="122" customWidth="1"/>
    <col min="3586" max="3586" width="5.625" style="122" customWidth="1"/>
    <col min="3587" max="3597" width="10.625" style="122" customWidth="1"/>
    <col min="3598" max="3840" width="9" style="122"/>
    <col min="3841" max="3841" width="7.625" style="122" customWidth="1"/>
    <col min="3842" max="3842" width="5.625" style="122" customWidth="1"/>
    <col min="3843" max="3853" width="10.625" style="122" customWidth="1"/>
    <col min="3854" max="4096" width="9" style="122"/>
    <col min="4097" max="4097" width="7.625" style="122" customWidth="1"/>
    <col min="4098" max="4098" width="5.625" style="122" customWidth="1"/>
    <col min="4099" max="4109" width="10.625" style="122" customWidth="1"/>
    <col min="4110" max="4352" width="9" style="122"/>
    <col min="4353" max="4353" width="7.625" style="122" customWidth="1"/>
    <col min="4354" max="4354" width="5.625" style="122" customWidth="1"/>
    <col min="4355" max="4365" width="10.625" style="122" customWidth="1"/>
    <col min="4366" max="4608" width="9" style="122"/>
    <col min="4609" max="4609" width="7.625" style="122" customWidth="1"/>
    <col min="4610" max="4610" width="5.625" style="122" customWidth="1"/>
    <col min="4611" max="4621" width="10.625" style="122" customWidth="1"/>
    <col min="4622" max="4864" width="9" style="122"/>
    <col min="4865" max="4865" width="7.625" style="122" customWidth="1"/>
    <col min="4866" max="4866" width="5.625" style="122" customWidth="1"/>
    <col min="4867" max="4877" width="10.625" style="122" customWidth="1"/>
    <col min="4878" max="5120" width="9" style="122"/>
    <col min="5121" max="5121" width="7.625" style="122" customWidth="1"/>
    <col min="5122" max="5122" width="5.625" style="122" customWidth="1"/>
    <col min="5123" max="5133" width="10.625" style="122" customWidth="1"/>
    <col min="5134" max="5376" width="9" style="122"/>
    <col min="5377" max="5377" width="7.625" style="122" customWidth="1"/>
    <col min="5378" max="5378" width="5.625" style="122" customWidth="1"/>
    <col min="5379" max="5389" width="10.625" style="122" customWidth="1"/>
    <col min="5390" max="5632" width="9" style="122"/>
    <col min="5633" max="5633" width="7.625" style="122" customWidth="1"/>
    <col min="5634" max="5634" width="5.625" style="122" customWidth="1"/>
    <col min="5635" max="5645" width="10.625" style="122" customWidth="1"/>
    <col min="5646" max="5888" width="9" style="122"/>
    <col min="5889" max="5889" width="7.625" style="122" customWidth="1"/>
    <col min="5890" max="5890" width="5.625" style="122" customWidth="1"/>
    <col min="5891" max="5901" width="10.625" style="122" customWidth="1"/>
    <col min="5902" max="6144" width="9" style="122"/>
    <col min="6145" max="6145" width="7.625" style="122" customWidth="1"/>
    <col min="6146" max="6146" width="5.625" style="122" customWidth="1"/>
    <col min="6147" max="6157" width="10.625" style="122" customWidth="1"/>
    <col min="6158" max="6400" width="9" style="122"/>
    <col min="6401" max="6401" width="7.625" style="122" customWidth="1"/>
    <col min="6402" max="6402" width="5.625" style="122" customWidth="1"/>
    <col min="6403" max="6413" width="10.625" style="122" customWidth="1"/>
    <col min="6414" max="6656" width="9" style="122"/>
    <col min="6657" max="6657" width="7.625" style="122" customWidth="1"/>
    <col min="6658" max="6658" width="5.625" style="122" customWidth="1"/>
    <col min="6659" max="6669" width="10.625" style="122" customWidth="1"/>
    <col min="6670" max="6912" width="9" style="122"/>
    <col min="6913" max="6913" width="7.625" style="122" customWidth="1"/>
    <col min="6914" max="6914" width="5.625" style="122" customWidth="1"/>
    <col min="6915" max="6925" width="10.625" style="122" customWidth="1"/>
    <col min="6926" max="7168" width="9" style="122"/>
    <col min="7169" max="7169" width="7.625" style="122" customWidth="1"/>
    <col min="7170" max="7170" width="5.625" style="122" customWidth="1"/>
    <col min="7171" max="7181" width="10.625" style="122" customWidth="1"/>
    <col min="7182" max="7424" width="9" style="122"/>
    <col min="7425" max="7425" width="7.625" style="122" customWidth="1"/>
    <col min="7426" max="7426" width="5.625" style="122" customWidth="1"/>
    <col min="7427" max="7437" width="10.625" style="122" customWidth="1"/>
    <col min="7438" max="7680" width="9" style="122"/>
    <col min="7681" max="7681" width="7.625" style="122" customWidth="1"/>
    <col min="7682" max="7682" width="5.625" style="122" customWidth="1"/>
    <col min="7683" max="7693" width="10.625" style="122" customWidth="1"/>
    <col min="7694" max="7936" width="9" style="122"/>
    <col min="7937" max="7937" width="7.625" style="122" customWidth="1"/>
    <col min="7938" max="7938" width="5.625" style="122" customWidth="1"/>
    <col min="7939" max="7949" width="10.625" style="122" customWidth="1"/>
    <col min="7950" max="8192" width="9" style="122"/>
    <col min="8193" max="8193" width="7.625" style="122" customWidth="1"/>
    <col min="8194" max="8194" width="5.625" style="122" customWidth="1"/>
    <col min="8195" max="8205" width="10.625" style="122" customWidth="1"/>
    <col min="8206" max="8448" width="9" style="122"/>
    <col min="8449" max="8449" width="7.625" style="122" customWidth="1"/>
    <col min="8450" max="8450" width="5.625" style="122" customWidth="1"/>
    <col min="8451" max="8461" width="10.625" style="122" customWidth="1"/>
    <col min="8462" max="8704" width="9" style="122"/>
    <col min="8705" max="8705" width="7.625" style="122" customWidth="1"/>
    <col min="8706" max="8706" width="5.625" style="122" customWidth="1"/>
    <col min="8707" max="8717" width="10.625" style="122" customWidth="1"/>
    <col min="8718" max="8960" width="9" style="122"/>
    <col min="8961" max="8961" width="7.625" style="122" customWidth="1"/>
    <col min="8962" max="8962" width="5.625" style="122" customWidth="1"/>
    <col min="8963" max="8973" width="10.625" style="122" customWidth="1"/>
    <col min="8974" max="9216" width="9" style="122"/>
    <col min="9217" max="9217" width="7.625" style="122" customWidth="1"/>
    <col min="9218" max="9218" width="5.625" style="122" customWidth="1"/>
    <col min="9219" max="9229" width="10.625" style="122" customWidth="1"/>
    <col min="9230" max="9472" width="9" style="122"/>
    <col min="9473" max="9473" width="7.625" style="122" customWidth="1"/>
    <col min="9474" max="9474" width="5.625" style="122" customWidth="1"/>
    <col min="9475" max="9485" width="10.625" style="122" customWidth="1"/>
    <col min="9486" max="9728" width="9" style="122"/>
    <col min="9729" max="9729" width="7.625" style="122" customWidth="1"/>
    <col min="9730" max="9730" width="5.625" style="122" customWidth="1"/>
    <col min="9731" max="9741" width="10.625" style="122" customWidth="1"/>
    <col min="9742" max="9984" width="9" style="122"/>
    <col min="9985" max="9985" width="7.625" style="122" customWidth="1"/>
    <col min="9986" max="9986" width="5.625" style="122" customWidth="1"/>
    <col min="9987" max="9997" width="10.625" style="122" customWidth="1"/>
    <col min="9998" max="10240" width="9" style="122"/>
    <col min="10241" max="10241" width="7.625" style="122" customWidth="1"/>
    <col min="10242" max="10242" width="5.625" style="122" customWidth="1"/>
    <col min="10243" max="10253" width="10.625" style="122" customWidth="1"/>
    <col min="10254" max="10496" width="9" style="122"/>
    <col min="10497" max="10497" width="7.625" style="122" customWidth="1"/>
    <col min="10498" max="10498" width="5.625" style="122" customWidth="1"/>
    <col min="10499" max="10509" width="10.625" style="122" customWidth="1"/>
    <col min="10510" max="10752" width="9" style="122"/>
    <col min="10753" max="10753" width="7.625" style="122" customWidth="1"/>
    <col min="10754" max="10754" width="5.625" style="122" customWidth="1"/>
    <col min="10755" max="10765" width="10.625" style="122" customWidth="1"/>
    <col min="10766" max="11008" width="9" style="122"/>
    <col min="11009" max="11009" width="7.625" style="122" customWidth="1"/>
    <col min="11010" max="11010" width="5.625" style="122" customWidth="1"/>
    <col min="11011" max="11021" width="10.625" style="122" customWidth="1"/>
    <col min="11022" max="11264" width="9" style="122"/>
    <col min="11265" max="11265" width="7.625" style="122" customWidth="1"/>
    <col min="11266" max="11266" width="5.625" style="122" customWidth="1"/>
    <col min="11267" max="11277" width="10.625" style="122" customWidth="1"/>
    <col min="11278" max="11520" width="9" style="122"/>
    <col min="11521" max="11521" width="7.625" style="122" customWidth="1"/>
    <col min="11522" max="11522" width="5.625" style="122" customWidth="1"/>
    <col min="11523" max="11533" width="10.625" style="122" customWidth="1"/>
    <col min="11534" max="11776" width="9" style="122"/>
    <col min="11777" max="11777" width="7.625" style="122" customWidth="1"/>
    <col min="11778" max="11778" width="5.625" style="122" customWidth="1"/>
    <col min="11779" max="11789" width="10.625" style="122" customWidth="1"/>
    <col min="11790" max="12032" width="9" style="122"/>
    <col min="12033" max="12033" width="7.625" style="122" customWidth="1"/>
    <col min="12034" max="12034" width="5.625" style="122" customWidth="1"/>
    <col min="12035" max="12045" width="10.625" style="122" customWidth="1"/>
    <col min="12046" max="12288" width="9" style="122"/>
    <col min="12289" max="12289" width="7.625" style="122" customWidth="1"/>
    <col min="12290" max="12290" width="5.625" style="122" customWidth="1"/>
    <col min="12291" max="12301" width="10.625" style="122" customWidth="1"/>
    <col min="12302" max="12544" width="9" style="122"/>
    <col min="12545" max="12545" width="7.625" style="122" customWidth="1"/>
    <col min="12546" max="12546" width="5.625" style="122" customWidth="1"/>
    <col min="12547" max="12557" width="10.625" style="122" customWidth="1"/>
    <col min="12558" max="12800" width="9" style="122"/>
    <col min="12801" max="12801" width="7.625" style="122" customWidth="1"/>
    <col min="12802" max="12802" width="5.625" style="122" customWidth="1"/>
    <col min="12803" max="12813" width="10.625" style="122" customWidth="1"/>
    <col min="12814" max="13056" width="9" style="122"/>
    <col min="13057" max="13057" width="7.625" style="122" customWidth="1"/>
    <col min="13058" max="13058" width="5.625" style="122" customWidth="1"/>
    <col min="13059" max="13069" width="10.625" style="122" customWidth="1"/>
    <col min="13070" max="13312" width="9" style="122"/>
    <col min="13313" max="13313" width="7.625" style="122" customWidth="1"/>
    <col min="13314" max="13314" width="5.625" style="122" customWidth="1"/>
    <col min="13315" max="13325" width="10.625" style="122" customWidth="1"/>
    <col min="13326" max="13568" width="9" style="122"/>
    <col min="13569" max="13569" width="7.625" style="122" customWidth="1"/>
    <col min="13570" max="13570" width="5.625" style="122" customWidth="1"/>
    <col min="13571" max="13581" width="10.625" style="122" customWidth="1"/>
    <col min="13582" max="13824" width="9" style="122"/>
    <col min="13825" max="13825" width="7.625" style="122" customWidth="1"/>
    <col min="13826" max="13826" width="5.625" style="122" customWidth="1"/>
    <col min="13827" max="13837" width="10.625" style="122" customWidth="1"/>
    <col min="13838" max="14080" width="9" style="122"/>
    <col min="14081" max="14081" width="7.625" style="122" customWidth="1"/>
    <col min="14082" max="14082" width="5.625" style="122" customWidth="1"/>
    <col min="14083" max="14093" width="10.625" style="122" customWidth="1"/>
    <col min="14094" max="14336" width="9" style="122"/>
    <col min="14337" max="14337" width="7.625" style="122" customWidth="1"/>
    <col min="14338" max="14338" width="5.625" style="122" customWidth="1"/>
    <col min="14339" max="14349" width="10.625" style="122" customWidth="1"/>
    <col min="14350" max="14592" width="9" style="122"/>
    <col min="14593" max="14593" width="7.625" style="122" customWidth="1"/>
    <col min="14594" max="14594" width="5.625" style="122" customWidth="1"/>
    <col min="14595" max="14605" width="10.625" style="122" customWidth="1"/>
    <col min="14606" max="14848" width="9" style="122"/>
    <col min="14849" max="14849" width="7.625" style="122" customWidth="1"/>
    <col min="14850" max="14850" width="5.625" style="122" customWidth="1"/>
    <col min="14851" max="14861" width="10.625" style="122" customWidth="1"/>
    <col min="14862" max="15104" width="9" style="122"/>
    <col min="15105" max="15105" width="7.625" style="122" customWidth="1"/>
    <col min="15106" max="15106" width="5.625" style="122" customWidth="1"/>
    <col min="15107" max="15117" width="10.625" style="122" customWidth="1"/>
    <col min="15118" max="15360" width="9" style="122"/>
    <col min="15361" max="15361" width="7.625" style="122" customWidth="1"/>
    <col min="15362" max="15362" width="5.625" style="122" customWidth="1"/>
    <col min="15363" max="15373" width="10.625" style="122" customWidth="1"/>
    <col min="15374" max="15616" width="9" style="122"/>
    <col min="15617" max="15617" width="7.625" style="122" customWidth="1"/>
    <col min="15618" max="15618" width="5.625" style="122" customWidth="1"/>
    <col min="15619" max="15629" width="10.625" style="122" customWidth="1"/>
    <col min="15630" max="15872" width="9" style="122"/>
    <col min="15873" max="15873" width="7.625" style="122" customWidth="1"/>
    <col min="15874" max="15874" width="5.625" style="122" customWidth="1"/>
    <col min="15875" max="15885" width="10.625" style="122" customWidth="1"/>
    <col min="15886" max="16128" width="9" style="122"/>
    <col min="16129" max="16129" width="7.625" style="122" customWidth="1"/>
    <col min="16130" max="16130" width="5.625" style="122" customWidth="1"/>
    <col min="16131" max="16141" width="10.625" style="122" customWidth="1"/>
    <col min="16142" max="16384" width="9" style="122"/>
  </cols>
  <sheetData>
    <row r="1" spans="1:14" ht="17.25" x14ac:dyDescent="0.2">
      <c r="A1" s="217" t="s">
        <v>123</v>
      </c>
      <c r="B1" s="121"/>
    </row>
    <row r="2" spans="1:14" ht="9" customHeight="1" x14ac:dyDescent="0.2">
      <c r="A2" s="172"/>
      <c r="B2" s="172"/>
    </row>
    <row r="3" spans="1:14" x14ac:dyDescent="0.15">
      <c r="A3" s="125" t="s">
        <v>122</v>
      </c>
      <c r="B3" s="125"/>
    </row>
    <row r="4" spans="1:14" x14ac:dyDescent="0.15">
      <c r="A4" s="125"/>
      <c r="B4" s="125"/>
      <c r="M4" s="173" t="s">
        <v>121</v>
      </c>
    </row>
    <row r="5" spans="1:14" ht="6" customHeight="1" x14ac:dyDescent="0.15">
      <c r="A5" s="174"/>
      <c r="B5" s="174"/>
      <c r="C5" s="138"/>
      <c r="D5" s="138"/>
      <c r="E5" s="138"/>
      <c r="F5" s="138"/>
      <c r="G5" s="138"/>
      <c r="H5" s="138"/>
      <c r="I5" s="138"/>
      <c r="J5" s="138"/>
      <c r="K5" s="175"/>
      <c r="L5" s="138"/>
      <c r="M5" s="138"/>
    </row>
    <row r="6" spans="1:14" s="127" customFormat="1" ht="15" customHeight="1" x14ac:dyDescent="0.4">
      <c r="A6" s="280" t="s">
        <v>75</v>
      </c>
      <c r="B6" s="280"/>
      <c r="C6" s="282" t="s">
        <v>120</v>
      </c>
      <c r="D6" s="282" t="s">
        <v>119</v>
      </c>
      <c r="E6" s="284" t="s">
        <v>118</v>
      </c>
      <c r="F6" s="284" t="s">
        <v>117</v>
      </c>
      <c r="G6" s="284" t="s">
        <v>116</v>
      </c>
      <c r="H6" s="282" t="s">
        <v>115</v>
      </c>
      <c r="I6" s="282" t="s">
        <v>114</v>
      </c>
      <c r="J6" s="282" t="s">
        <v>113</v>
      </c>
      <c r="K6" s="282" t="s">
        <v>112</v>
      </c>
      <c r="L6" s="282" t="s">
        <v>111</v>
      </c>
      <c r="M6" s="278" t="s">
        <v>110</v>
      </c>
    </row>
    <row r="7" spans="1:14" s="127" customFormat="1" ht="15" customHeight="1" x14ac:dyDescent="0.4">
      <c r="A7" s="281"/>
      <c r="B7" s="281"/>
      <c r="C7" s="283"/>
      <c r="D7" s="283"/>
      <c r="E7" s="285"/>
      <c r="F7" s="285"/>
      <c r="G7" s="285"/>
      <c r="H7" s="283"/>
      <c r="I7" s="283"/>
      <c r="J7" s="283"/>
      <c r="K7" s="283"/>
      <c r="L7" s="283"/>
      <c r="M7" s="279"/>
    </row>
    <row r="8" spans="1:14" x14ac:dyDescent="0.15">
      <c r="A8" s="176" t="s">
        <v>109</v>
      </c>
      <c r="B8" s="176"/>
      <c r="C8" s="148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14" x14ac:dyDescent="0.15">
      <c r="A9" s="177" t="s">
        <v>106</v>
      </c>
      <c r="B9" s="178" t="s">
        <v>105</v>
      </c>
      <c r="C9" s="42">
        <v>57338</v>
      </c>
      <c r="D9" s="45">
        <v>43070</v>
      </c>
      <c r="E9" s="45">
        <v>6012</v>
      </c>
      <c r="F9" s="45">
        <v>854</v>
      </c>
      <c r="G9" s="45">
        <v>84</v>
      </c>
      <c r="H9" s="45">
        <v>887</v>
      </c>
      <c r="I9" s="45">
        <v>2774</v>
      </c>
      <c r="J9" s="45">
        <v>445</v>
      </c>
      <c r="K9" s="45">
        <v>277</v>
      </c>
      <c r="L9" s="45">
        <v>2347</v>
      </c>
      <c r="M9" s="45">
        <v>588</v>
      </c>
    </row>
    <row r="10" spans="1:14" x14ac:dyDescent="0.15">
      <c r="A10" s="177">
        <v>13</v>
      </c>
      <c r="B10" s="237"/>
      <c r="C10" s="42">
        <v>56911</v>
      </c>
      <c r="D10" s="45">
        <v>42132</v>
      </c>
      <c r="E10" s="45">
        <v>5920</v>
      </c>
      <c r="F10" s="45">
        <v>825</v>
      </c>
      <c r="G10" s="45">
        <v>296</v>
      </c>
      <c r="H10" s="45">
        <v>876</v>
      </c>
      <c r="I10" s="45">
        <v>3099</v>
      </c>
      <c r="J10" s="45">
        <v>449</v>
      </c>
      <c r="K10" s="45">
        <v>303</v>
      </c>
      <c r="L10" s="45">
        <v>2453</v>
      </c>
      <c r="M10" s="45">
        <v>558</v>
      </c>
      <c r="N10" s="180"/>
    </row>
    <row r="11" spans="1:14" ht="13.5" customHeight="1" x14ac:dyDescent="0.15">
      <c r="A11" s="177">
        <v>14</v>
      </c>
      <c r="B11" s="178"/>
      <c r="C11" s="42">
        <v>54149</v>
      </c>
      <c r="D11" s="45">
        <v>41271</v>
      </c>
      <c r="E11" s="45">
        <v>6234</v>
      </c>
      <c r="F11" s="44" t="s">
        <v>15</v>
      </c>
      <c r="G11" s="44" t="s">
        <v>15</v>
      </c>
      <c r="H11" s="45">
        <v>898</v>
      </c>
      <c r="I11" s="45">
        <v>3333</v>
      </c>
      <c r="J11" s="44" t="s">
        <v>15</v>
      </c>
      <c r="K11" s="44" t="s">
        <v>15</v>
      </c>
      <c r="L11" s="45">
        <v>2413</v>
      </c>
      <c r="M11" s="44" t="s">
        <v>15</v>
      </c>
      <c r="N11" s="180"/>
    </row>
    <row r="12" spans="1:14" ht="13.5" customHeight="1" x14ac:dyDescent="0.15">
      <c r="A12" s="177">
        <v>15</v>
      </c>
      <c r="B12" s="237"/>
      <c r="C12" s="42">
        <v>53020</v>
      </c>
      <c r="D12" s="45">
        <v>40123</v>
      </c>
      <c r="E12" s="45">
        <v>6335</v>
      </c>
      <c r="F12" s="44" t="s">
        <v>15</v>
      </c>
      <c r="G12" s="44" t="s">
        <v>15</v>
      </c>
      <c r="H12" s="45">
        <v>834</v>
      </c>
      <c r="I12" s="45">
        <v>3282</v>
      </c>
      <c r="J12" s="44" t="s">
        <v>15</v>
      </c>
      <c r="K12" s="44" t="s">
        <v>15</v>
      </c>
      <c r="L12" s="45">
        <v>2446</v>
      </c>
      <c r="M12" s="44" t="s">
        <v>15</v>
      </c>
      <c r="N12" s="180"/>
    </row>
    <row r="13" spans="1:14" ht="13.5" customHeight="1" x14ac:dyDescent="0.15">
      <c r="A13" s="177">
        <v>16</v>
      </c>
      <c r="B13" s="237"/>
      <c r="C13" s="42">
        <v>52002</v>
      </c>
      <c r="D13" s="45">
        <v>40149</v>
      </c>
      <c r="E13" s="45">
        <v>6195</v>
      </c>
      <c r="F13" s="44" t="s">
        <v>15</v>
      </c>
      <c r="G13" s="44" t="s">
        <v>15</v>
      </c>
      <c r="H13" s="44" t="s">
        <v>15</v>
      </c>
      <c r="I13" s="45">
        <v>3256</v>
      </c>
      <c r="J13" s="44" t="s">
        <v>15</v>
      </c>
      <c r="K13" s="44" t="s">
        <v>15</v>
      </c>
      <c r="L13" s="45">
        <v>2402</v>
      </c>
      <c r="M13" s="44" t="s">
        <v>15</v>
      </c>
      <c r="N13" s="180"/>
    </row>
    <row r="14" spans="1:14" ht="13.5" customHeight="1" x14ac:dyDescent="0.15">
      <c r="A14" s="177">
        <v>17</v>
      </c>
      <c r="B14" s="237"/>
      <c r="C14" s="42">
        <v>52254</v>
      </c>
      <c r="D14" s="41">
        <v>40499</v>
      </c>
      <c r="E14" s="41">
        <v>6067</v>
      </c>
      <c r="F14" s="44" t="s">
        <v>15</v>
      </c>
      <c r="G14" s="44" t="s">
        <v>15</v>
      </c>
      <c r="H14" s="44" t="s">
        <v>15</v>
      </c>
      <c r="I14" s="41">
        <v>3376</v>
      </c>
      <c r="J14" s="44" t="s">
        <v>15</v>
      </c>
      <c r="K14" s="44" t="s">
        <v>15</v>
      </c>
      <c r="L14" s="41">
        <v>2312</v>
      </c>
      <c r="M14" s="44" t="s">
        <v>15</v>
      </c>
      <c r="N14" s="180"/>
    </row>
    <row r="15" spans="1:14" ht="13.5" customHeight="1" x14ac:dyDescent="0.15">
      <c r="A15" s="177">
        <v>18</v>
      </c>
      <c r="B15" s="237"/>
      <c r="C15" s="42">
        <v>51384</v>
      </c>
      <c r="D15" s="41">
        <v>40016</v>
      </c>
      <c r="E15" s="41">
        <v>5964</v>
      </c>
      <c r="F15" s="44" t="s">
        <v>15</v>
      </c>
      <c r="G15" s="44" t="s">
        <v>15</v>
      </c>
      <c r="H15" s="44" t="s">
        <v>15</v>
      </c>
      <c r="I15" s="41">
        <v>3187</v>
      </c>
      <c r="J15" s="44" t="s">
        <v>15</v>
      </c>
      <c r="K15" s="44" t="s">
        <v>15</v>
      </c>
      <c r="L15" s="41">
        <v>2215</v>
      </c>
      <c r="M15" s="44" t="s">
        <v>15</v>
      </c>
      <c r="N15" s="180"/>
    </row>
    <row r="16" spans="1:14" ht="13.5" customHeight="1" x14ac:dyDescent="0.15">
      <c r="A16" s="177">
        <v>19</v>
      </c>
      <c r="B16" s="181"/>
      <c r="C16" s="236">
        <v>51401.04</v>
      </c>
      <c r="D16" s="235">
        <v>40311.24</v>
      </c>
      <c r="E16" s="235">
        <v>5903.58</v>
      </c>
      <c r="F16" s="44" t="s">
        <v>15</v>
      </c>
      <c r="G16" s="44" t="s">
        <v>15</v>
      </c>
      <c r="H16" s="44" t="s">
        <v>15</v>
      </c>
      <c r="I16" s="235">
        <v>3015.84</v>
      </c>
      <c r="J16" s="44" t="s">
        <v>15</v>
      </c>
      <c r="K16" s="44" t="s">
        <v>15</v>
      </c>
      <c r="L16" s="235">
        <v>2170.38</v>
      </c>
      <c r="M16" s="44" t="s">
        <v>15</v>
      </c>
      <c r="N16" s="180"/>
    </row>
    <row r="17" spans="1:14" ht="13.5" customHeight="1" x14ac:dyDescent="0.15">
      <c r="A17" s="177">
        <v>20</v>
      </c>
      <c r="B17" s="181"/>
      <c r="C17" s="236">
        <v>51216</v>
      </c>
      <c r="D17" s="235">
        <v>40128</v>
      </c>
      <c r="E17" s="235">
        <v>5913</v>
      </c>
      <c r="F17" s="44" t="s">
        <v>15</v>
      </c>
      <c r="G17" s="44" t="s">
        <v>15</v>
      </c>
      <c r="H17" s="44" t="s">
        <v>15</v>
      </c>
      <c r="I17" s="235">
        <v>3073</v>
      </c>
      <c r="J17" s="44" t="s">
        <v>15</v>
      </c>
      <c r="K17" s="44" t="s">
        <v>15</v>
      </c>
      <c r="L17" s="235">
        <v>2102</v>
      </c>
      <c r="M17" s="44" t="s">
        <v>15</v>
      </c>
      <c r="N17" s="180"/>
    </row>
    <row r="18" spans="1:14" ht="13.5" customHeight="1" x14ac:dyDescent="0.15">
      <c r="A18" s="177">
        <v>21</v>
      </c>
      <c r="B18" s="181"/>
      <c r="C18" s="236">
        <f>SUM(D18:M18)</f>
        <v>50808</v>
      </c>
      <c r="D18" s="235">
        <v>39745</v>
      </c>
      <c r="E18" s="235">
        <v>5946</v>
      </c>
      <c r="F18" s="44" t="s">
        <v>15</v>
      </c>
      <c r="G18" s="44" t="s">
        <v>15</v>
      </c>
      <c r="H18" s="44" t="s">
        <v>15</v>
      </c>
      <c r="I18" s="235">
        <v>3113</v>
      </c>
      <c r="J18" s="44" t="s">
        <v>15</v>
      </c>
      <c r="K18" s="44" t="s">
        <v>15</v>
      </c>
      <c r="L18" s="235">
        <v>2004</v>
      </c>
      <c r="M18" s="44" t="s">
        <v>15</v>
      </c>
      <c r="N18" s="180"/>
    </row>
    <row r="19" spans="1:14" ht="13.5" customHeight="1" x14ac:dyDescent="0.15">
      <c r="A19" s="177">
        <v>22</v>
      </c>
      <c r="B19" s="181"/>
      <c r="C19" s="236">
        <v>49592</v>
      </c>
      <c r="D19" s="235">
        <v>38551</v>
      </c>
      <c r="E19" s="235">
        <v>5917</v>
      </c>
      <c r="F19" s="44" t="s">
        <v>15</v>
      </c>
      <c r="G19" s="44" t="s">
        <v>15</v>
      </c>
      <c r="H19" s="44" t="s">
        <v>15</v>
      </c>
      <c r="I19" s="235">
        <v>3292</v>
      </c>
      <c r="J19" s="44" t="s">
        <v>15</v>
      </c>
      <c r="K19" s="44" t="s">
        <v>15</v>
      </c>
      <c r="L19" s="235">
        <v>1832</v>
      </c>
      <c r="M19" s="44" t="s">
        <v>15</v>
      </c>
      <c r="N19" s="180"/>
    </row>
    <row r="20" spans="1:14" ht="13.5" customHeight="1" x14ac:dyDescent="0.15">
      <c r="A20" s="177">
        <v>23</v>
      </c>
      <c r="B20" s="181"/>
      <c r="C20" s="236">
        <v>49094</v>
      </c>
      <c r="D20" s="235">
        <v>38391</v>
      </c>
      <c r="E20" s="235">
        <v>5647</v>
      </c>
      <c r="F20" s="44" t="s">
        <v>15</v>
      </c>
      <c r="G20" s="44" t="s">
        <v>15</v>
      </c>
      <c r="H20" s="44" t="s">
        <v>15</v>
      </c>
      <c r="I20" s="235">
        <v>3468</v>
      </c>
      <c r="J20" s="44" t="s">
        <v>15</v>
      </c>
      <c r="K20" s="44" t="s">
        <v>15</v>
      </c>
      <c r="L20" s="235">
        <v>1588</v>
      </c>
      <c r="M20" s="44" t="s">
        <v>15</v>
      </c>
      <c r="N20" s="180"/>
    </row>
    <row r="21" spans="1:14" ht="13.5" customHeight="1" x14ac:dyDescent="0.15">
      <c r="A21" s="177">
        <v>24</v>
      </c>
      <c r="B21" s="181"/>
      <c r="C21" s="235">
        <v>50680</v>
      </c>
      <c r="D21" s="235">
        <v>39639</v>
      </c>
      <c r="E21" s="235">
        <v>5614</v>
      </c>
      <c r="F21" s="44" t="s">
        <v>15</v>
      </c>
      <c r="G21" s="44" t="s">
        <v>15</v>
      </c>
      <c r="H21" s="44" t="s">
        <v>15</v>
      </c>
      <c r="I21" s="235">
        <v>3635</v>
      </c>
      <c r="J21" s="44" t="s">
        <v>15</v>
      </c>
      <c r="K21" s="44" t="s">
        <v>15</v>
      </c>
      <c r="L21" s="235">
        <v>1792</v>
      </c>
      <c r="M21" s="44" t="s">
        <v>15</v>
      </c>
      <c r="N21" s="180"/>
    </row>
    <row r="22" spans="1:14" ht="13.5" customHeight="1" x14ac:dyDescent="0.15">
      <c r="A22" s="177">
        <v>25</v>
      </c>
      <c r="B22" s="237"/>
      <c r="C22" s="236">
        <v>52360</v>
      </c>
      <c r="D22" s="235">
        <v>40957</v>
      </c>
      <c r="E22" s="235">
        <v>5687</v>
      </c>
      <c r="F22" s="44" t="s">
        <v>27</v>
      </c>
      <c r="G22" s="44" t="s">
        <v>27</v>
      </c>
      <c r="H22" s="44" t="s">
        <v>27</v>
      </c>
      <c r="I22" s="235">
        <v>3716</v>
      </c>
      <c r="J22" s="44" t="s">
        <v>27</v>
      </c>
      <c r="K22" s="44" t="s">
        <v>27</v>
      </c>
      <c r="L22" s="235">
        <v>2000</v>
      </c>
      <c r="M22" s="44" t="s">
        <v>15</v>
      </c>
      <c r="N22" s="180"/>
    </row>
    <row r="23" spans="1:14" ht="13.5" customHeight="1" x14ac:dyDescent="0.15">
      <c r="A23" s="177">
        <v>26</v>
      </c>
      <c r="B23" s="237"/>
      <c r="C23" s="236">
        <v>50706</v>
      </c>
      <c r="D23" s="235">
        <v>39957</v>
      </c>
      <c r="E23" s="235">
        <v>5449</v>
      </c>
      <c r="F23" s="44" t="s">
        <v>27</v>
      </c>
      <c r="G23" s="44" t="s">
        <v>27</v>
      </c>
      <c r="H23" s="44" t="s">
        <v>27</v>
      </c>
      <c r="I23" s="235">
        <v>3457</v>
      </c>
      <c r="J23" s="44" t="s">
        <v>27</v>
      </c>
      <c r="K23" s="44" t="s">
        <v>27</v>
      </c>
      <c r="L23" s="235">
        <v>1843</v>
      </c>
      <c r="M23" s="44" t="s">
        <v>15</v>
      </c>
      <c r="N23" s="180"/>
    </row>
    <row r="24" spans="1:14" ht="13.5" customHeight="1" x14ac:dyDescent="0.15">
      <c r="A24" s="177">
        <v>27</v>
      </c>
      <c r="B24" s="237"/>
      <c r="C24" s="236">
        <f>SUM(D24:M24)</f>
        <v>50449.439999999995</v>
      </c>
      <c r="D24" s="235">
        <f>10733*366/100</f>
        <v>39282.78</v>
      </c>
      <c r="E24" s="235">
        <f>1554*366/100</f>
        <v>5687.64</v>
      </c>
      <c r="F24" s="44" t="s">
        <v>27</v>
      </c>
      <c r="G24" s="44" t="s">
        <v>27</v>
      </c>
      <c r="H24" s="44" t="s">
        <v>27</v>
      </c>
      <c r="I24" s="235">
        <f>995*366/100</f>
        <v>3641.7</v>
      </c>
      <c r="J24" s="44" t="s">
        <v>27</v>
      </c>
      <c r="K24" s="44" t="s">
        <v>27</v>
      </c>
      <c r="L24" s="235">
        <f>502*366/100</f>
        <v>1837.32</v>
      </c>
      <c r="M24" s="44" t="s">
        <v>15</v>
      </c>
      <c r="N24" s="180"/>
    </row>
    <row r="25" spans="1:14" ht="13.5" customHeight="1" x14ac:dyDescent="0.15">
      <c r="A25" s="177">
        <v>28</v>
      </c>
      <c r="B25" s="237"/>
      <c r="C25" s="236">
        <f>SUM(D25:M25)</f>
        <v>50242.25</v>
      </c>
      <c r="D25" s="235">
        <f>10686*365/100</f>
        <v>39003.9</v>
      </c>
      <c r="E25" s="235">
        <f>1565*365/100</f>
        <v>5712.25</v>
      </c>
      <c r="F25" s="44" t="s">
        <v>27</v>
      </c>
      <c r="G25" s="44" t="s">
        <v>27</v>
      </c>
      <c r="H25" s="44" t="s">
        <v>27</v>
      </c>
      <c r="I25" s="235">
        <f>1016*365/100</f>
        <v>3708.4</v>
      </c>
      <c r="J25" s="44" t="s">
        <v>27</v>
      </c>
      <c r="K25" s="44" t="s">
        <v>27</v>
      </c>
      <c r="L25" s="235">
        <f>498*365/100</f>
        <v>1817.7</v>
      </c>
      <c r="M25" s="44" t="s">
        <v>15</v>
      </c>
      <c r="N25" s="180"/>
    </row>
    <row r="26" spans="1:14" ht="13.5" customHeight="1" x14ac:dyDescent="0.15">
      <c r="A26" s="177">
        <v>29</v>
      </c>
      <c r="B26" s="237"/>
      <c r="C26" s="236">
        <f>SUM(D26:M26)</f>
        <v>50738.65</v>
      </c>
      <c r="D26" s="235">
        <f>10759*365/100</f>
        <v>39270.35</v>
      </c>
      <c r="E26" s="235">
        <f>1581*365/100</f>
        <v>5770.65</v>
      </c>
      <c r="F26" s="44" t="s">
        <v>27</v>
      </c>
      <c r="G26" s="44" t="s">
        <v>27</v>
      </c>
      <c r="H26" s="44" t="s">
        <v>27</v>
      </c>
      <c r="I26" s="235">
        <f>1045*365/100</f>
        <v>3814.25</v>
      </c>
      <c r="J26" s="44" t="s">
        <v>27</v>
      </c>
      <c r="K26" s="44" t="s">
        <v>27</v>
      </c>
      <c r="L26" s="235">
        <f>516*365/100</f>
        <v>1883.4</v>
      </c>
      <c r="M26" s="44" t="s">
        <v>15</v>
      </c>
      <c r="N26" s="180"/>
    </row>
    <row r="27" spans="1:14" ht="13.5" customHeight="1" x14ac:dyDescent="0.15">
      <c r="A27" s="177">
        <v>30</v>
      </c>
      <c r="B27" s="181"/>
      <c r="C27" s="236">
        <f>SUM(D27:M27)</f>
        <v>50932.1</v>
      </c>
      <c r="D27" s="235">
        <f>10728*365/100</f>
        <v>39157.199999999997</v>
      </c>
      <c r="E27" s="235">
        <f>1590*365/100</f>
        <v>5803.5</v>
      </c>
      <c r="F27" s="44" t="s">
        <v>27</v>
      </c>
      <c r="G27" s="44" t="s">
        <v>27</v>
      </c>
      <c r="H27" s="44" t="s">
        <v>27</v>
      </c>
      <c r="I27" s="235">
        <f>1105*365/100</f>
        <v>4033.25</v>
      </c>
      <c r="J27" s="44" t="s">
        <v>27</v>
      </c>
      <c r="K27" s="44" t="s">
        <v>27</v>
      </c>
      <c r="L27" s="235">
        <f>531*365/100</f>
        <v>1938.15</v>
      </c>
      <c r="M27" s="44" t="s">
        <v>15</v>
      </c>
      <c r="N27" s="180"/>
    </row>
    <row r="28" spans="1:14" ht="13.5" customHeight="1" x14ac:dyDescent="0.15">
      <c r="A28" s="177" t="s">
        <v>219</v>
      </c>
      <c r="B28" s="182" t="s">
        <v>105</v>
      </c>
      <c r="C28" s="236">
        <f>SUM(D28:M28)</f>
        <v>49844.4</v>
      </c>
      <c r="D28" s="235">
        <f>10433*365/100</f>
        <v>38080.449999999997</v>
      </c>
      <c r="E28" s="235">
        <f>1552*365/100</f>
        <v>5664.8</v>
      </c>
      <c r="F28" s="44" t="s">
        <v>27</v>
      </c>
      <c r="G28" s="44" t="s">
        <v>27</v>
      </c>
      <c r="H28" s="44" t="s">
        <v>27</v>
      </c>
      <c r="I28" s="235">
        <f>1144*365/100</f>
        <v>4175.6000000000004</v>
      </c>
      <c r="J28" s="44" t="s">
        <v>27</v>
      </c>
      <c r="K28" s="44" t="s">
        <v>27</v>
      </c>
      <c r="L28" s="235">
        <f>527*365/100</f>
        <v>1923.55</v>
      </c>
      <c r="M28" s="44" t="s">
        <v>15</v>
      </c>
      <c r="N28" s="180"/>
    </row>
    <row r="29" spans="1:14" ht="13.5" customHeight="1" x14ac:dyDescent="0.15">
      <c r="A29" s="177">
        <v>2</v>
      </c>
      <c r="B29" s="182"/>
      <c r="C29" s="236">
        <v>34894</v>
      </c>
      <c r="D29" s="235">
        <v>25309</v>
      </c>
      <c r="E29" s="235">
        <v>4931</v>
      </c>
      <c r="F29" s="44" t="s">
        <v>27</v>
      </c>
      <c r="G29" s="44" t="s">
        <v>27</v>
      </c>
      <c r="H29" s="44" t="s">
        <v>27</v>
      </c>
      <c r="I29" s="235">
        <v>3614</v>
      </c>
      <c r="J29" s="44" t="s">
        <v>27</v>
      </c>
      <c r="K29" s="44" t="s">
        <v>27</v>
      </c>
      <c r="L29" s="235">
        <v>1040</v>
      </c>
      <c r="M29" s="44" t="s">
        <v>15</v>
      </c>
      <c r="N29" s="180"/>
    </row>
    <row r="30" spans="1:14" ht="13.5" customHeight="1" x14ac:dyDescent="0.15">
      <c r="A30" s="177">
        <v>3</v>
      </c>
      <c r="B30" s="182"/>
      <c r="C30" s="236">
        <v>37471</v>
      </c>
      <c r="D30" s="235">
        <v>27503</v>
      </c>
      <c r="E30" s="235">
        <v>5172</v>
      </c>
      <c r="F30" s="44" t="s">
        <v>27</v>
      </c>
      <c r="G30" s="44" t="s">
        <v>27</v>
      </c>
      <c r="H30" s="44" t="s">
        <v>27</v>
      </c>
      <c r="I30" s="235">
        <v>3672</v>
      </c>
      <c r="J30" s="44" t="s">
        <v>27</v>
      </c>
      <c r="K30" s="44" t="s">
        <v>27</v>
      </c>
      <c r="L30" s="235">
        <v>1124</v>
      </c>
      <c r="M30" s="44" t="s">
        <v>15</v>
      </c>
      <c r="N30" s="180"/>
    </row>
    <row r="31" spans="1:14" ht="13.5" customHeight="1" x14ac:dyDescent="0.15">
      <c r="A31" s="177">
        <v>4</v>
      </c>
      <c r="B31" s="182"/>
      <c r="C31" s="236">
        <v>42282</v>
      </c>
      <c r="D31" s="235">
        <v>31890</v>
      </c>
      <c r="E31" s="235">
        <v>5391</v>
      </c>
      <c r="F31" s="44" t="s">
        <v>27</v>
      </c>
      <c r="G31" s="44" t="s">
        <v>27</v>
      </c>
      <c r="H31" s="44" t="s">
        <v>27</v>
      </c>
      <c r="I31" s="235">
        <v>3672</v>
      </c>
      <c r="J31" s="44" t="s">
        <v>27</v>
      </c>
      <c r="K31" s="44" t="s">
        <v>27</v>
      </c>
      <c r="L31" s="235">
        <v>1329</v>
      </c>
      <c r="M31" s="44" t="s">
        <v>15</v>
      </c>
      <c r="N31" s="180"/>
    </row>
    <row r="32" spans="1:14" ht="13.5" customHeight="1" x14ac:dyDescent="0.15">
      <c r="A32" s="177">
        <v>5</v>
      </c>
      <c r="B32" s="182"/>
      <c r="C32" s="249">
        <v>46262</v>
      </c>
      <c r="D32" s="249">
        <v>35226</v>
      </c>
      <c r="E32" s="249">
        <v>5946</v>
      </c>
      <c r="F32" s="44" t="s">
        <v>247</v>
      </c>
      <c r="G32" s="44" t="s">
        <v>247</v>
      </c>
      <c r="H32" s="44" t="s">
        <v>247</v>
      </c>
      <c r="I32" s="249">
        <v>3579</v>
      </c>
      <c r="J32" s="44" t="s">
        <v>247</v>
      </c>
      <c r="K32" s="44" t="s">
        <v>247</v>
      </c>
      <c r="L32" s="249">
        <v>1511</v>
      </c>
      <c r="M32" s="44" t="s">
        <v>247</v>
      </c>
      <c r="N32" s="180"/>
    </row>
    <row r="33" spans="1:14" ht="13.5" customHeight="1" x14ac:dyDescent="0.15">
      <c r="A33" s="177">
        <v>6</v>
      </c>
      <c r="B33" s="182"/>
      <c r="C33" s="248">
        <v>47759</v>
      </c>
      <c r="D33" s="248">
        <v>36234</v>
      </c>
      <c r="E33" s="248">
        <v>6259</v>
      </c>
      <c r="F33" s="44" t="s">
        <v>247</v>
      </c>
      <c r="G33" s="44" t="s">
        <v>247</v>
      </c>
      <c r="H33" s="44" t="s">
        <v>247</v>
      </c>
      <c r="I33" s="248">
        <v>3575</v>
      </c>
      <c r="J33" s="44" t="s">
        <v>247</v>
      </c>
      <c r="K33" s="44" t="s">
        <v>247</v>
      </c>
      <c r="L33" s="248">
        <v>1691</v>
      </c>
      <c r="M33" s="44" t="s">
        <v>247</v>
      </c>
      <c r="N33" s="180"/>
    </row>
    <row r="34" spans="1:14" ht="6" customHeight="1" x14ac:dyDescent="0.15">
      <c r="A34" s="183"/>
      <c r="B34" s="184"/>
      <c r="C34" s="49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4" x14ac:dyDescent="0.15">
      <c r="A35" s="141" t="s">
        <v>108</v>
      </c>
      <c r="B35" s="185"/>
      <c r="C35" s="148"/>
      <c r="D35" s="141"/>
      <c r="E35" s="141"/>
      <c r="F35" s="141"/>
      <c r="G35" s="141"/>
      <c r="H35" s="141"/>
      <c r="I35" s="141"/>
      <c r="J35" s="141"/>
      <c r="K35" s="141"/>
      <c r="L35" s="141"/>
      <c r="M35" s="141"/>
    </row>
    <row r="36" spans="1:14" x14ac:dyDescent="0.15">
      <c r="A36" s="177" t="s">
        <v>106</v>
      </c>
      <c r="B36" s="182" t="s">
        <v>105</v>
      </c>
      <c r="C36" s="42">
        <v>34025</v>
      </c>
      <c r="D36" s="45">
        <v>23984</v>
      </c>
      <c r="E36" s="45">
        <v>4683</v>
      </c>
      <c r="F36" s="45">
        <v>420</v>
      </c>
      <c r="G36" s="45">
        <v>77</v>
      </c>
      <c r="H36" s="45">
        <v>642</v>
      </c>
      <c r="I36" s="45">
        <v>2102</v>
      </c>
      <c r="J36" s="45">
        <v>409</v>
      </c>
      <c r="K36" s="45">
        <v>256</v>
      </c>
      <c r="L36" s="45">
        <v>967</v>
      </c>
      <c r="M36" s="45">
        <v>485</v>
      </c>
    </row>
    <row r="37" spans="1:14" x14ac:dyDescent="0.15">
      <c r="A37" s="177">
        <v>13</v>
      </c>
      <c r="B37" s="181"/>
      <c r="C37" s="42">
        <v>34120</v>
      </c>
      <c r="D37" s="45">
        <v>23630</v>
      </c>
      <c r="E37" s="45">
        <v>4661</v>
      </c>
      <c r="F37" s="45">
        <v>394</v>
      </c>
      <c r="G37" s="45">
        <v>234</v>
      </c>
      <c r="H37" s="45">
        <v>624</v>
      </c>
      <c r="I37" s="45">
        <v>2413</v>
      </c>
      <c r="J37" s="48">
        <v>409</v>
      </c>
      <c r="K37" s="48">
        <v>281</v>
      </c>
      <c r="L37" s="45">
        <v>1011</v>
      </c>
      <c r="M37" s="45">
        <v>464</v>
      </c>
      <c r="N37" s="180"/>
    </row>
    <row r="38" spans="1:14" ht="13.5" customHeight="1" x14ac:dyDescent="0.15">
      <c r="A38" s="177">
        <v>14</v>
      </c>
      <c r="B38" s="182"/>
      <c r="C38" s="42">
        <v>32427</v>
      </c>
      <c r="D38" s="45">
        <v>23090</v>
      </c>
      <c r="E38" s="45">
        <v>4993</v>
      </c>
      <c r="F38" s="44" t="s">
        <v>15</v>
      </c>
      <c r="G38" s="44" t="s">
        <v>15</v>
      </c>
      <c r="H38" s="45">
        <v>657</v>
      </c>
      <c r="I38" s="45">
        <v>2665</v>
      </c>
      <c r="J38" s="44" t="s">
        <v>15</v>
      </c>
      <c r="K38" s="44" t="s">
        <v>15</v>
      </c>
      <c r="L38" s="45">
        <v>1022</v>
      </c>
      <c r="M38" s="44" t="s">
        <v>15</v>
      </c>
      <c r="N38" s="180"/>
    </row>
    <row r="39" spans="1:14" ht="13.5" customHeight="1" x14ac:dyDescent="0.15">
      <c r="A39" s="177">
        <v>15</v>
      </c>
      <c r="B39" s="181"/>
      <c r="C39" s="42">
        <v>32330</v>
      </c>
      <c r="D39" s="45">
        <v>22835</v>
      </c>
      <c r="E39" s="45">
        <v>5164</v>
      </c>
      <c r="F39" s="44" t="s">
        <v>15</v>
      </c>
      <c r="G39" s="44" t="s">
        <v>15</v>
      </c>
      <c r="H39" s="45">
        <v>597</v>
      </c>
      <c r="I39" s="45">
        <v>2658</v>
      </c>
      <c r="J39" s="44" t="s">
        <v>15</v>
      </c>
      <c r="K39" s="44" t="s">
        <v>15</v>
      </c>
      <c r="L39" s="45">
        <v>1076</v>
      </c>
      <c r="M39" s="44" t="s">
        <v>15</v>
      </c>
      <c r="N39" s="180"/>
    </row>
    <row r="40" spans="1:14" ht="13.5" customHeight="1" x14ac:dyDescent="0.15">
      <c r="A40" s="177">
        <v>16</v>
      </c>
      <c r="B40" s="181"/>
      <c r="C40" s="42">
        <v>31842</v>
      </c>
      <c r="D40" s="45">
        <v>22975</v>
      </c>
      <c r="E40" s="45">
        <v>5143</v>
      </c>
      <c r="F40" s="44" t="s">
        <v>15</v>
      </c>
      <c r="G40" s="44" t="s">
        <v>15</v>
      </c>
      <c r="H40" s="44" t="s">
        <v>15</v>
      </c>
      <c r="I40" s="45">
        <v>2641</v>
      </c>
      <c r="J40" s="44" t="s">
        <v>15</v>
      </c>
      <c r="K40" s="44" t="s">
        <v>15</v>
      </c>
      <c r="L40" s="45">
        <v>1083</v>
      </c>
      <c r="M40" s="44" t="s">
        <v>15</v>
      </c>
      <c r="N40" s="180"/>
    </row>
    <row r="41" spans="1:14" ht="13.5" customHeight="1" x14ac:dyDescent="0.15">
      <c r="A41" s="177">
        <v>17</v>
      </c>
      <c r="B41" s="237"/>
      <c r="C41" s="42">
        <v>31736</v>
      </c>
      <c r="D41" s="41">
        <v>22859</v>
      </c>
      <c r="E41" s="41">
        <v>5055</v>
      </c>
      <c r="F41" s="44" t="s">
        <v>15</v>
      </c>
      <c r="G41" s="44" t="s">
        <v>15</v>
      </c>
      <c r="H41" s="44" t="s">
        <v>15</v>
      </c>
      <c r="I41" s="41">
        <v>2754</v>
      </c>
      <c r="J41" s="44" t="s">
        <v>15</v>
      </c>
      <c r="K41" s="44" t="s">
        <v>15</v>
      </c>
      <c r="L41" s="41">
        <v>1067</v>
      </c>
      <c r="M41" s="44" t="s">
        <v>15</v>
      </c>
      <c r="N41" s="180"/>
    </row>
    <row r="42" spans="1:14" ht="13.5" customHeight="1" x14ac:dyDescent="0.15">
      <c r="A42" s="177" t="s">
        <v>104</v>
      </c>
      <c r="B42" s="237"/>
      <c r="C42" s="43" t="s">
        <v>103</v>
      </c>
      <c r="D42" s="30" t="s">
        <v>103</v>
      </c>
      <c r="E42" s="30" t="s">
        <v>103</v>
      </c>
      <c r="F42" s="30" t="s">
        <v>103</v>
      </c>
      <c r="G42" s="30" t="s">
        <v>103</v>
      </c>
      <c r="H42" s="30" t="s">
        <v>103</v>
      </c>
      <c r="I42" s="30" t="s">
        <v>103</v>
      </c>
      <c r="J42" s="30" t="s">
        <v>103</v>
      </c>
      <c r="K42" s="30" t="s">
        <v>103</v>
      </c>
      <c r="L42" s="30" t="s">
        <v>103</v>
      </c>
      <c r="M42" s="30" t="s">
        <v>103</v>
      </c>
      <c r="N42" s="180"/>
    </row>
    <row r="43" spans="1:14" ht="13.5" customHeight="1" x14ac:dyDescent="0.15">
      <c r="A43" s="177">
        <v>24</v>
      </c>
      <c r="B43" s="237"/>
      <c r="C43" s="42">
        <f>D43+E43+I43+L43</f>
        <v>31317</v>
      </c>
      <c r="D43" s="41">
        <f>6255*365/100</f>
        <v>22830.75</v>
      </c>
      <c r="E43" s="41">
        <f>1259*365/100</f>
        <v>4595.3500000000004</v>
      </c>
      <c r="F43" s="44" t="s">
        <v>15</v>
      </c>
      <c r="G43" s="44" t="s">
        <v>15</v>
      </c>
      <c r="H43" s="44" t="s">
        <v>15</v>
      </c>
      <c r="I43" s="41">
        <f>843*365/100</f>
        <v>3076.95</v>
      </c>
      <c r="J43" s="44" t="s">
        <v>15</v>
      </c>
      <c r="K43" s="44" t="s">
        <v>15</v>
      </c>
      <c r="L43" s="41">
        <f>223*365/100</f>
        <v>813.95</v>
      </c>
      <c r="M43" s="44" t="s">
        <v>15</v>
      </c>
      <c r="N43" s="180"/>
    </row>
    <row r="44" spans="1:14" ht="13.5" customHeight="1" x14ac:dyDescent="0.15">
      <c r="A44" s="177">
        <v>25</v>
      </c>
      <c r="B44" s="237"/>
      <c r="C44" s="42">
        <f>D44+E44+I44+L44</f>
        <v>32298.85</v>
      </c>
      <c r="D44" s="41">
        <f>6483*365/100</f>
        <v>23662.95</v>
      </c>
      <c r="E44" s="41">
        <f>1285*365/100</f>
        <v>4690.25</v>
      </c>
      <c r="F44" s="44" t="s">
        <v>15</v>
      </c>
      <c r="G44" s="44" t="s">
        <v>15</v>
      </c>
      <c r="H44" s="44" t="s">
        <v>15</v>
      </c>
      <c r="I44" s="41">
        <f>857*365/100</f>
        <v>3128.05</v>
      </c>
      <c r="J44" s="44" t="s">
        <v>15</v>
      </c>
      <c r="K44" s="44" t="s">
        <v>15</v>
      </c>
      <c r="L44" s="41">
        <f>224*365/100</f>
        <v>817.6</v>
      </c>
      <c r="M44" s="44" t="s">
        <v>15</v>
      </c>
      <c r="N44" s="180"/>
    </row>
    <row r="45" spans="1:14" ht="13.5" customHeight="1" x14ac:dyDescent="0.15">
      <c r="A45" s="177">
        <v>26</v>
      </c>
      <c r="B45" s="237"/>
      <c r="C45" s="42">
        <f>D45+E45+I45+L45</f>
        <v>29543.100000000002</v>
      </c>
      <c r="D45" s="41">
        <f>5901*365/100</f>
        <v>21538.65</v>
      </c>
      <c r="E45" s="41">
        <f>1193*365/100</f>
        <v>4354.45</v>
      </c>
      <c r="F45" s="44" t="s">
        <v>15</v>
      </c>
      <c r="G45" s="44" t="s">
        <v>15</v>
      </c>
      <c r="H45" s="44" t="s">
        <v>15</v>
      </c>
      <c r="I45" s="41">
        <f>785*365/100</f>
        <v>2865.25</v>
      </c>
      <c r="J45" s="44" t="s">
        <v>15</v>
      </c>
      <c r="K45" s="44" t="s">
        <v>15</v>
      </c>
      <c r="L45" s="41">
        <f>215*365/100</f>
        <v>784.75</v>
      </c>
      <c r="M45" s="44" t="s">
        <v>15</v>
      </c>
      <c r="N45" s="180"/>
    </row>
    <row r="46" spans="1:14" ht="13.5" customHeight="1" x14ac:dyDescent="0.15">
      <c r="A46" s="177">
        <v>27</v>
      </c>
      <c r="B46" s="237"/>
      <c r="C46" s="42">
        <f>D46+E46+I46+L46</f>
        <v>30341.4</v>
      </c>
      <c r="D46" s="41">
        <f>5998*366/100</f>
        <v>21952.68</v>
      </c>
      <c r="E46" s="41">
        <f>1251*366/100</f>
        <v>4578.66</v>
      </c>
      <c r="F46" s="44" t="s">
        <v>15</v>
      </c>
      <c r="G46" s="44" t="s">
        <v>15</v>
      </c>
      <c r="H46" s="44" t="s">
        <v>15</v>
      </c>
      <c r="I46" s="41">
        <f>841*366/100</f>
        <v>3078.06</v>
      </c>
      <c r="J46" s="44" t="s">
        <v>15</v>
      </c>
      <c r="K46" s="44" t="s">
        <v>15</v>
      </c>
      <c r="L46" s="41">
        <f>200*366/100</f>
        <v>732</v>
      </c>
      <c r="M46" s="44" t="s">
        <v>15</v>
      </c>
      <c r="N46" s="180"/>
    </row>
    <row r="47" spans="1:14" ht="13.5" customHeight="1" x14ac:dyDescent="0.15">
      <c r="A47" s="177">
        <v>28</v>
      </c>
      <c r="B47" s="237"/>
      <c r="C47" s="42">
        <f>SUM(D47:M47)</f>
        <v>30101.55</v>
      </c>
      <c r="D47" s="41">
        <f>5923*365/100</f>
        <v>21618.95</v>
      </c>
      <c r="E47" s="41">
        <f>1265*365/100</f>
        <v>4617.25</v>
      </c>
      <c r="F47" s="44" t="s">
        <v>15</v>
      </c>
      <c r="G47" s="44" t="s">
        <v>15</v>
      </c>
      <c r="H47" s="44" t="s">
        <v>15</v>
      </c>
      <c r="I47" s="41">
        <f>860*365/100</f>
        <v>3139</v>
      </c>
      <c r="J47" s="44" t="s">
        <v>15</v>
      </c>
      <c r="K47" s="44" t="s">
        <v>15</v>
      </c>
      <c r="L47" s="41">
        <f>199*365/100</f>
        <v>726.35</v>
      </c>
      <c r="M47" s="44" t="s">
        <v>15</v>
      </c>
      <c r="N47" s="180"/>
    </row>
    <row r="48" spans="1:14" ht="13.5" customHeight="1" x14ac:dyDescent="0.15">
      <c r="A48" s="177">
        <v>29</v>
      </c>
      <c r="B48" s="237"/>
      <c r="C48" s="42">
        <f>SUM(D48:M48)</f>
        <v>30269.45</v>
      </c>
      <c r="D48" s="41">
        <f>5935*365/100</f>
        <v>21662.75</v>
      </c>
      <c r="E48" s="41">
        <f>1267*365/100</f>
        <v>4624.55</v>
      </c>
      <c r="F48" s="44" t="s">
        <v>15</v>
      </c>
      <c r="G48" s="44" t="s">
        <v>15</v>
      </c>
      <c r="H48" s="44" t="s">
        <v>15</v>
      </c>
      <c r="I48" s="41">
        <f>885*365/100</f>
        <v>3230.25</v>
      </c>
      <c r="J48" s="44" t="s">
        <v>15</v>
      </c>
      <c r="K48" s="44" t="s">
        <v>15</v>
      </c>
      <c r="L48" s="41">
        <f>206*365/100</f>
        <v>751.9</v>
      </c>
      <c r="M48" s="44" t="s">
        <v>15</v>
      </c>
      <c r="N48" s="180"/>
    </row>
    <row r="49" spans="1:14" ht="13.5" customHeight="1" x14ac:dyDescent="0.15">
      <c r="A49" s="177">
        <v>30</v>
      </c>
      <c r="B49" s="237"/>
      <c r="C49" s="42">
        <f>SUM(D49:M49)</f>
        <v>30181.850000000006</v>
      </c>
      <c r="D49" s="41">
        <f>5848*365/100</f>
        <v>21345.200000000001</v>
      </c>
      <c r="E49" s="41">
        <f>1269*365/100</f>
        <v>4631.8500000000004</v>
      </c>
      <c r="F49" s="44" t="s">
        <v>15</v>
      </c>
      <c r="G49" s="44" t="s">
        <v>15</v>
      </c>
      <c r="H49" s="44" t="s">
        <v>15</v>
      </c>
      <c r="I49" s="41">
        <f>946*365/100</f>
        <v>3452.9</v>
      </c>
      <c r="J49" s="44" t="s">
        <v>15</v>
      </c>
      <c r="K49" s="44" t="s">
        <v>15</v>
      </c>
      <c r="L49" s="41">
        <f>206*365/100</f>
        <v>751.9</v>
      </c>
      <c r="M49" s="44" t="s">
        <v>15</v>
      </c>
      <c r="N49" s="180"/>
    </row>
    <row r="50" spans="1:14" ht="13.5" customHeight="1" x14ac:dyDescent="0.15">
      <c r="A50" s="177" t="s">
        <v>219</v>
      </c>
      <c r="B50" s="178" t="s">
        <v>105</v>
      </c>
      <c r="C50" s="42">
        <f>SUM(D50:M50)</f>
        <v>30039.499999999996</v>
      </c>
      <c r="D50" s="41">
        <f>5798*365/100</f>
        <v>21162.7</v>
      </c>
      <c r="E50" s="41">
        <f>1241*365/100</f>
        <v>4529.6499999999996</v>
      </c>
      <c r="F50" s="44" t="s">
        <v>15</v>
      </c>
      <c r="G50" s="44" t="s">
        <v>15</v>
      </c>
      <c r="H50" s="44" t="s">
        <v>15</v>
      </c>
      <c r="I50" s="41">
        <f>989*365/100</f>
        <v>3609.85</v>
      </c>
      <c r="J50" s="44" t="s">
        <v>15</v>
      </c>
      <c r="K50" s="44" t="s">
        <v>15</v>
      </c>
      <c r="L50" s="41">
        <f>202*365/100</f>
        <v>737.3</v>
      </c>
      <c r="M50" s="44" t="s">
        <v>15</v>
      </c>
      <c r="N50" s="180"/>
    </row>
    <row r="51" spans="1:14" ht="13.5" customHeight="1" x14ac:dyDescent="0.15">
      <c r="A51" s="177">
        <v>2</v>
      </c>
      <c r="B51" s="178"/>
      <c r="C51" s="42">
        <v>26383</v>
      </c>
      <c r="D51" s="41">
        <v>18396</v>
      </c>
      <c r="E51" s="41">
        <v>4187</v>
      </c>
      <c r="F51" s="44" t="s">
        <v>15</v>
      </c>
      <c r="G51" s="44" t="s">
        <v>15</v>
      </c>
      <c r="H51" s="44" t="s">
        <v>15</v>
      </c>
      <c r="I51" s="41">
        <v>3227</v>
      </c>
      <c r="J51" s="44" t="s">
        <v>15</v>
      </c>
      <c r="K51" s="44" t="s">
        <v>15</v>
      </c>
      <c r="L51" s="41">
        <v>573</v>
      </c>
      <c r="M51" s="44" t="s">
        <v>15</v>
      </c>
      <c r="N51" s="180"/>
    </row>
    <row r="52" spans="1:14" ht="13.5" customHeight="1" x14ac:dyDescent="0.15">
      <c r="A52" s="177">
        <v>3</v>
      </c>
      <c r="B52" s="182"/>
      <c r="C52" s="42">
        <v>27415</v>
      </c>
      <c r="D52" s="235">
        <v>19177</v>
      </c>
      <c r="E52" s="235">
        <v>4380</v>
      </c>
      <c r="F52" s="44" t="s">
        <v>15</v>
      </c>
      <c r="G52" s="44" t="s">
        <v>15</v>
      </c>
      <c r="H52" s="44" t="s">
        <v>15</v>
      </c>
      <c r="I52" s="235">
        <v>3274</v>
      </c>
      <c r="J52" s="44" t="s">
        <v>15</v>
      </c>
      <c r="K52" s="44" t="s">
        <v>15</v>
      </c>
      <c r="L52" s="235">
        <v>584</v>
      </c>
      <c r="M52" s="44" t="s">
        <v>15</v>
      </c>
      <c r="N52" s="180"/>
    </row>
    <row r="53" spans="1:14" ht="13.5" customHeight="1" x14ac:dyDescent="0.15">
      <c r="A53" s="177">
        <v>4</v>
      </c>
      <c r="B53" s="182"/>
      <c r="C53" s="42">
        <v>28098</v>
      </c>
      <c r="D53" s="235">
        <v>19838</v>
      </c>
      <c r="E53" s="235">
        <v>4460</v>
      </c>
      <c r="F53" s="44" t="s">
        <v>15</v>
      </c>
      <c r="G53" s="44" t="s">
        <v>15</v>
      </c>
      <c r="H53" s="44" t="s">
        <v>15</v>
      </c>
      <c r="I53" s="235">
        <v>3227</v>
      </c>
      <c r="J53" s="44" t="s">
        <v>15</v>
      </c>
      <c r="K53" s="44" t="s">
        <v>15</v>
      </c>
      <c r="L53" s="235">
        <v>573</v>
      </c>
      <c r="M53" s="44" t="s">
        <v>15</v>
      </c>
      <c r="N53" s="180"/>
    </row>
    <row r="54" spans="1:14" ht="13.5" customHeight="1" x14ac:dyDescent="0.15">
      <c r="A54" s="177">
        <v>5</v>
      </c>
      <c r="B54" s="246"/>
      <c r="C54" s="42">
        <v>28506</v>
      </c>
      <c r="D54" s="249">
        <v>19969</v>
      </c>
      <c r="E54" s="249">
        <v>4898</v>
      </c>
      <c r="F54" s="44" t="s">
        <v>247</v>
      </c>
      <c r="G54" s="44" t="s">
        <v>247</v>
      </c>
      <c r="H54" s="44" t="s">
        <v>247</v>
      </c>
      <c r="I54" s="249">
        <v>3081</v>
      </c>
      <c r="J54" s="44" t="s">
        <v>247</v>
      </c>
      <c r="K54" s="44" t="s">
        <v>247</v>
      </c>
      <c r="L54" s="249">
        <v>558</v>
      </c>
      <c r="M54" s="44" t="s">
        <v>247</v>
      </c>
      <c r="N54" s="180"/>
    </row>
    <row r="55" spans="1:14" ht="13.5" customHeight="1" x14ac:dyDescent="0.15">
      <c r="A55" s="177">
        <v>6</v>
      </c>
      <c r="B55" s="246"/>
      <c r="C55" s="42">
        <v>28475</v>
      </c>
      <c r="D55" s="248">
        <v>19801</v>
      </c>
      <c r="E55" s="248">
        <v>5047</v>
      </c>
      <c r="F55" s="44" t="s">
        <v>247</v>
      </c>
      <c r="G55" s="44" t="s">
        <v>247</v>
      </c>
      <c r="H55" s="44" t="s">
        <v>247</v>
      </c>
      <c r="I55" s="248">
        <v>3041</v>
      </c>
      <c r="J55" s="44" t="s">
        <v>247</v>
      </c>
      <c r="K55" s="44" t="s">
        <v>247</v>
      </c>
      <c r="L55" s="248">
        <v>586</v>
      </c>
      <c r="M55" s="44" t="s">
        <v>247</v>
      </c>
      <c r="N55" s="180"/>
    </row>
    <row r="56" spans="1:14" ht="6" customHeight="1" x14ac:dyDescent="0.15">
      <c r="A56" s="183"/>
      <c r="B56" s="183"/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186"/>
    </row>
    <row r="57" spans="1:14" x14ac:dyDescent="0.15">
      <c r="A57" s="141" t="s">
        <v>107</v>
      </c>
      <c r="B57" s="141"/>
      <c r="C57" s="187"/>
      <c r="D57" s="141"/>
      <c r="E57" s="141"/>
      <c r="F57" s="141"/>
      <c r="G57" s="141"/>
      <c r="H57" s="141"/>
      <c r="I57" s="141"/>
      <c r="J57" s="141"/>
      <c r="K57" s="141"/>
      <c r="L57" s="141"/>
      <c r="M57" s="141"/>
    </row>
    <row r="58" spans="1:14" x14ac:dyDescent="0.15">
      <c r="A58" s="177" t="s">
        <v>106</v>
      </c>
      <c r="B58" s="178" t="s">
        <v>105</v>
      </c>
      <c r="C58" s="42">
        <v>23320</v>
      </c>
      <c r="D58" s="45">
        <v>19086</v>
      </c>
      <c r="E58" s="45">
        <v>1329</v>
      </c>
      <c r="F58" s="45">
        <v>434</v>
      </c>
      <c r="G58" s="45">
        <v>7</v>
      </c>
      <c r="H58" s="45">
        <v>248</v>
      </c>
      <c r="I58" s="45">
        <v>672</v>
      </c>
      <c r="J58" s="45">
        <v>40</v>
      </c>
      <c r="K58" s="45">
        <v>18</v>
      </c>
      <c r="L58" s="45">
        <v>1380</v>
      </c>
      <c r="M58" s="45">
        <v>106</v>
      </c>
    </row>
    <row r="59" spans="1:14" x14ac:dyDescent="0.15">
      <c r="A59" s="177">
        <v>13</v>
      </c>
      <c r="B59" s="237"/>
      <c r="C59" s="42">
        <v>22787</v>
      </c>
      <c r="D59" s="45">
        <v>18502</v>
      </c>
      <c r="E59" s="45">
        <v>1259</v>
      </c>
      <c r="F59" s="45">
        <v>431</v>
      </c>
      <c r="G59" s="45">
        <v>62</v>
      </c>
      <c r="H59" s="45">
        <v>252</v>
      </c>
      <c r="I59" s="45">
        <v>683</v>
      </c>
      <c r="J59" s="45">
        <v>40</v>
      </c>
      <c r="K59" s="45">
        <v>22</v>
      </c>
      <c r="L59" s="45">
        <v>1442</v>
      </c>
      <c r="M59" s="45">
        <v>95</v>
      </c>
      <c r="N59" s="180"/>
    </row>
    <row r="60" spans="1:14" ht="13.5" customHeight="1" x14ac:dyDescent="0.15">
      <c r="A60" s="177">
        <v>14</v>
      </c>
      <c r="B60" s="178"/>
      <c r="C60" s="42">
        <v>21722</v>
      </c>
      <c r="D60" s="45">
        <v>18181</v>
      </c>
      <c r="E60" s="45">
        <v>1241</v>
      </c>
      <c r="F60" s="44" t="s">
        <v>15</v>
      </c>
      <c r="G60" s="44" t="s">
        <v>15</v>
      </c>
      <c r="H60" s="45">
        <v>241</v>
      </c>
      <c r="I60" s="45">
        <v>668</v>
      </c>
      <c r="J60" s="44" t="s">
        <v>15</v>
      </c>
      <c r="K60" s="44" t="s">
        <v>15</v>
      </c>
      <c r="L60" s="45">
        <v>1391</v>
      </c>
      <c r="M60" s="44" t="s">
        <v>15</v>
      </c>
      <c r="N60" s="180"/>
    </row>
    <row r="61" spans="1:14" ht="13.5" customHeight="1" x14ac:dyDescent="0.15">
      <c r="A61" s="177">
        <v>15</v>
      </c>
      <c r="B61" s="237"/>
      <c r="C61" s="42">
        <v>20690</v>
      </c>
      <c r="D61" s="45">
        <v>17288</v>
      </c>
      <c r="E61" s="45">
        <v>1171</v>
      </c>
      <c r="F61" s="44" t="s">
        <v>15</v>
      </c>
      <c r="G61" s="44" t="s">
        <v>15</v>
      </c>
      <c r="H61" s="45">
        <v>237</v>
      </c>
      <c r="I61" s="45">
        <v>624</v>
      </c>
      <c r="J61" s="44" t="s">
        <v>15</v>
      </c>
      <c r="K61" s="44" t="s">
        <v>15</v>
      </c>
      <c r="L61" s="45">
        <v>1370</v>
      </c>
      <c r="M61" s="44" t="s">
        <v>15</v>
      </c>
      <c r="N61" s="180"/>
    </row>
    <row r="62" spans="1:14" ht="13.5" customHeight="1" x14ac:dyDescent="0.15">
      <c r="A62" s="177">
        <v>16</v>
      </c>
      <c r="B62" s="237"/>
      <c r="C62" s="42">
        <v>20160</v>
      </c>
      <c r="D62" s="45">
        <v>17174</v>
      </c>
      <c r="E62" s="45">
        <v>1052</v>
      </c>
      <c r="F62" s="44" t="s">
        <v>15</v>
      </c>
      <c r="G62" s="44" t="s">
        <v>15</v>
      </c>
      <c r="H62" s="44" t="s">
        <v>15</v>
      </c>
      <c r="I62" s="45">
        <v>615</v>
      </c>
      <c r="J62" s="44" t="s">
        <v>15</v>
      </c>
      <c r="K62" s="44" t="s">
        <v>15</v>
      </c>
      <c r="L62" s="45">
        <v>1319</v>
      </c>
      <c r="M62" s="44" t="s">
        <v>15</v>
      </c>
      <c r="N62" s="180"/>
    </row>
    <row r="63" spans="1:14" ht="13.5" customHeight="1" x14ac:dyDescent="0.15">
      <c r="A63" s="177">
        <v>17</v>
      </c>
      <c r="B63" s="237"/>
      <c r="C63" s="42">
        <v>20518</v>
      </c>
      <c r="D63" s="41">
        <v>17640</v>
      </c>
      <c r="E63" s="41">
        <v>1011</v>
      </c>
      <c r="F63" s="44" t="s">
        <v>15</v>
      </c>
      <c r="G63" s="44" t="s">
        <v>15</v>
      </c>
      <c r="H63" s="44" t="s">
        <v>15</v>
      </c>
      <c r="I63" s="41">
        <v>622</v>
      </c>
      <c r="J63" s="44" t="s">
        <v>15</v>
      </c>
      <c r="K63" s="44" t="s">
        <v>15</v>
      </c>
      <c r="L63" s="41">
        <v>1245</v>
      </c>
      <c r="M63" s="44" t="s">
        <v>15</v>
      </c>
      <c r="N63" s="180"/>
    </row>
    <row r="64" spans="1:14" ht="13.5" customHeight="1" x14ac:dyDescent="0.15">
      <c r="A64" s="177" t="s">
        <v>104</v>
      </c>
      <c r="B64" s="237"/>
      <c r="C64" s="43" t="s">
        <v>103</v>
      </c>
      <c r="D64" s="30" t="s">
        <v>103</v>
      </c>
      <c r="E64" s="30" t="s">
        <v>103</v>
      </c>
      <c r="F64" s="30" t="s">
        <v>103</v>
      </c>
      <c r="G64" s="30" t="s">
        <v>103</v>
      </c>
      <c r="H64" s="30" t="s">
        <v>103</v>
      </c>
      <c r="I64" s="30" t="s">
        <v>103</v>
      </c>
      <c r="J64" s="30" t="s">
        <v>103</v>
      </c>
      <c r="K64" s="30" t="s">
        <v>103</v>
      </c>
      <c r="L64" s="30" t="s">
        <v>103</v>
      </c>
      <c r="M64" s="30" t="s">
        <v>103</v>
      </c>
      <c r="N64" s="180"/>
    </row>
    <row r="65" spans="1:14" ht="13.5" customHeight="1" x14ac:dyDescent="0.15">
      <c r="A65" s="177">
        <v>24</v>
      </c>
      <c r="B65" s="237"/>
      <c r="C65" s="42">
        <f>D65+E65+I65+L65</f>
        <v>19352.3</v>
      </c>
      <c r="D65" s="41">
        <f>4604*365/100</f>
        <v>16804.599999999999</v>
      </c>
      <c r="E65" s="41">
        <f>278*365/100</f>
        <v>1014.7</v>
      </c>
      <c r="F65" s="44" t="s">
        <v>15</v>
      </c>
      <c r="G65" s="44" t="s">
        <v>15</v>
      </c>
      <c r="H65" s="44" t="s">
        <v>15</v>
      </c>
      <c r="I65" s="41">
        <f>153*365/100</f>
        <v>558.45000000000005</v>
      </c>
      <c r="J65" s="44" t="s">
        <v>15</v>
      </c>
      <c r="K65" s="44" t="s">
        <v>15</v>
      </c>
      <c r="L65" s="41">
        <f>267*365/100</f>
        <v>974.55</v>
      </c>
      <c r="M65" s="44" t="s">
        <v>15</v>
      </c>
      <c r="N65" s="180"/>
    </row>
    <row r="66" spans="1:14" ht="13.5" customHeight="1" x14ac:dyDescent="0.15">
      <c r="A66" s="177">
        <v>25</v>
      </c>
      <c r="B66" s="237"/>
      <c r="C66" s="42">
        <f>D66+E66+I66+L66</f>
        <v>20053.100000000002</v>
      </c>
      <c r="D66" s="41">
        <f>4737*365/100</f>
        <v>17290.05</v>
      </c>
      <c r="E66" s="41">
        <f>273*365/100</f>
        <v>996.45</v>
      </c>
      <c r="F66" s="44" t="s">
        <v>15</v>
      </c>
      <c r="G66" s="44" t="s">
        <v>15</v>
      </c>
      <c r="H66" s="44" t="s">
        <v>15</v>
      </c>
      <c r="I66" s="41">
        <f>161*365/100</f>
        <v>587.65</v>
      </c>
      <c r="J66" s="44" t="s">
        <v>15</v>
      </c>
      <c r="K66" s="44" t="s">
        <v>15</v>
      </c>
      <c r="L66" s="41">
        <f>323*365/100</f>
        <v>1178.95</v>
      </c>
      <c r="M66" s="44" t="s">
        <v>15</v>
      </c>
      <c r="N66" s="180"/>
    </row>
    <row r="67" spans="1:14" ht="13.5" customHeight="1" x14ac:dyDescent="0.15">
      <c r="A67" s="177">
        <v>26</v>
      </c>
      <c r="B67" s="237"/>
      <c r="C67" s="42">
        <f>D67+E67+I67+L67</f>
        <v>20082.3</v>
      </c>
      <c r="D67" s="41">
        <f>4752*365/100</f>
        <v>17344.8</v>
      </c>
      <c r="E67" s="41">
        <f>300*365/100</f>
        <v>1095</v>
      </c>
      <c r="F67" s="44" t="s">
        <v>15</v>
      </c>
      <c r="G67" s="44" t="s">
        <v>15</v>
      </c>
      <c r="H67" s="44" t="s">
        <v>15</v>
      </c>
      <c r="I67" s="41">
        <f>161*365/100</f>
        <v>587.65</v>
      </c>
      <c r="J67" s="44" t="s">
        <v>15</v>
      </c>
      <c r="K67" s="44" t="s">
        <v>15</v>
      </c>
      <c r="L67" s="41">
        <f>289*365/100</f>
        <v>1054.8499999999999</v>
      </c>
      <c r="M67" s="44" t="s">
        <v>15</v>
      </c>
      <c r="N67" s="180"/>
    </row>
    <row r="68" spans="1:14" ht="13.5" customHeight="1" x14ac:dyDescent="0.15">
      <c r="A68" s="177">
        <v>27</v>
      </c>
      <c r="B68" s="237"/>
      <c r="C68" s="42">
        <f>D68+E68+I68+L68</f>
        <v>20108.039999999997</v>
      </c>
      <c r="D68" s="41">
        <f>4735*366/100</f>
        <v>17330.099999999999</v>
      </c>
      <c r="E68" s="41">
        <f>303*366/100</f>
        <v>1108.98</v>
      </c>
      <c r="F68" s="44" t="s">
        <v>15</v>
      </c>
      <c r="G68" s="44" t="s">
        <v>15</v>
      </c>
      <c r="H68" s="44" t="s">
        <v>15</v>
      </c>
      <c r="I68" s="41">
        <f>154*366/100</f>
        <v>563.64</v>
      </c>
      <c r="J68" s="44" t="s">
        <v>15</v>
      </c>
      <c r="K68" s="44" t="s">
        <v>15</v>
      </c>
      <c r="L68" s="41">
        <f>302*366/100</f>
        <v>1105.32</v>
      </c>
      <c r="M68" s="44" t="s">
        <v>15</v>
      </c>
      <c r="N68" s="180"/>
    </row>
    <row r="69" spans="1:14" ht="13.5" customHeight="1" x14ac:dyDescent="0.15">
      <c r="A69" s="177">
        <v>28</v>
      </c>
      <c r="B69" s="237"/>
      <c r="C69" s="42">
        <f>SUM(D69:M69)</f>
        <v>20129.75</v>
      </c>
      <c r="D69" s="41">
        <f>4762*365/100</f>
        <v>17381.3</v>
      </c>
      <c r="E69" s="41">
        <f>299*365/100</f>
        <v>1091.3499999999999</v>
      </c>
      <c r="F69" s="44" t="s">
        <v>15</v>
      </c>
      <c r="G69" s="44" t="s">
        <v>15</v>
      </c>
      <c r="H69" s="44" t="s">
        <v>15</v>
      </c>
      <c r="I69" s="41">
        <f>156*365/100</f>
        <v>569.4</v>
      </c>
      <c r="J69" s="44" t="s">
        <v>15</v>
      </c>
      <c r="K69" s="44" t="s">
        <v>15</v>
      </c>
      <c r="L69" s="41">
        <f>298*365/100</f>
        <v>1087.7</v>
      </c>
      <c r="M69" s="44" t="s">
        <v>15</v>
      </c>
      <c r="N69" s="180"/>
    </row>
    <row r="70" spans="1:14" ht="13.5" customHeight="1" x14ac:dyDescent="0.15">
      <c r="A70" s="177">
        <v>29</v>
      </c>
      <c r="B70" s="237"/>
      <c r="C70" s="42">
        <f>SUM(D70:M70)</f>
        <v>20458.25</v>
      </c>
      <c r="D70" s="41">
        <f>4823*365/100</f>
        <v>17603.95</v>
      </c>
      <c r="E70" s="41">
        <f>313*365/100</f>
        <v>1142.45</v>
      </c>
      <c r="F70" s="44" t="s">
        <v>15</v>
      </c>
      <c r="G70" s="44" t="s">
        <v>15</v>
      </c>
      <c r="H70" s="44" t="s">
        <v>15</v>
      </c>
      <c r="I70" s="41">
        <f>159*365/100</f>
        <v>580.35</v>
      </c>
      <c r="J70" s="44" t="s">
        <v>15</v>
      </c>
      <c r="K70" s="44" t="s">
        <v>15</v>
      </c>
      <c r="L70" s="41">
        <f>310*365/100</f>
        <v>1131.5</v>
      </c>
      <c r="M70" s="44" t="s">
        <v>15</v>
      </c>
      <c r="N70" s="180"/>
    </row>
    <row r="71" spans="1:14" ht="13.5" customHeight="1" x14ac:dyDescent="0.15">
      <c r="A71" s="177">
        <v>30</v>
      </c>
      <c r="B71" s="237"/>
      <c r="C71" s="42">
        <f>SUM(D71:M71)</f>
        <v>20739.3</v>
      </c>
      <c r="D71" s="41">
        <f>4879*365/100</f>
        <v>17808.349999999999</v>
      </c>
      <c r="E71" s="41">
        <f>321*365/100</f>
        <v>1171.6500000000001</v>
      </c>
      <c r="F71" s="44" t="s">
        <v>15</v>
      </c>
      <c r="G71" s="44" t="s">
        <v>15</v>
      </c>
      <c r="H71" s="44" t="s">
        <v>15</v>
      </c>
      <c r="I71" s="41">
        <f>158*365/100</f>
        <v>576.70000000000005</v>
      </c>
      <c r="J71" s="44" t="s">
        <v>15</v>
      </c>
      <c r="K71" s="44" t="s">
        <v>15</v>
      </c>
      <c r="L71" s="41">
        <f>324*365/100</f>
        <v>1182.5999999999999</v>
      </c>
      <c r="M71" s="44" t="s">
        <v>15</v>
      </c>
      <c r="N71" s="180"/>
    </row>
    <row r="72" spans="1:14" ht="13.5" customHeight="1" x14ac:dyDescent="0.15">
      <c r="A72" s="177" t="s">
        <v>219</v>
      </c>
      <c r="B72" s="178" t="s">
        <v>105</v>
      </c>
      <c r="C72" s="42">
        <f>SUM(D72:M72)</f>
        <v>19793.949999999997</v>
      </c>
      <c r="D72" s="41">
        <f>4634*365/100</f>
        <v>16914.099999999999</v>
      </c>
      <c r="E72" s="41">
        <f>310*365/100</f>
        <v>1131.5</v>
      </c>
      <c r="F72" s="44" t="s">
        <v>15</v>
      </c>
      <c r="G72" s="44" t="s">
        <v>15</v>
      </c>
      <c r="H72" s="44" t="s">
        <v>15</v>
      </c>
      <c r="I72" s="41">
        <f>154*365/100</f>
        <v>562.1</v>
      </c>
      <c r="J72" s="44" t="s">
        <v>15</v>
      </c>
      <c r="K72" s="44" t="s">
        <v>15</v>
      </c>
      <c r="L72" s="41">
        <f>325*365/100</f>
        <v>1186.25</v>
      </c>
      <c r="M72" s="44" t="s">
        <v>15</v>
      </c>
      <c r="N72" s="180"/>
    </row>
    <row r="73" spans="1:14" ht="13.5" customHeight="1" x14ac:dyDescent="0.15">
      <c r="A73" s="177">
        <v>2</v>
      </c>
      <c r="B73" s="178"/>
      <c r="C73" s="42">
        <v>8504</v>
      </c>
      <c r="D73" s="41">
        <v>6909</v>
      </c>
      <c r="E73" s="41">
        <v>741</v>
      </c>
      <c r="F73" s="44" t="s">
        <v>15</v>
      </c>
      <c r="G73" s="44" t="s">
        <v>15</v>
      </c>
      <c r="H73" s="44" t="s">
        <v>15</v>
      </c>
      <c r="I73" s="41">
        <v>387</v>
      </c>
      <c r="J73" s="44" t="s">
        <v>15</v>
      </c>
      <c r="K73" s="44" t="s">
        <v>15</v>
      </c>
      <c r="L73" s="41">
        <v>467</v>
      </c>
      <c r="M73" s="44" t="s">
        <v>15</v>
      </c>
      <c r="N73" s="180"/>
    </row>
    <row r="74" spans="1:14" ht="13.5" customHeight="1" x14ac:dyDescent="0.15">
      <c r="A74" s="177">
        <v>3</v>
      </c>
      <c r="B74" s="182"/>
      <c r="C74" s="42">
        <v>10049</v>
      </c>
      <c r="D74" s="235">
        <v>8326</v>
      </c>
      <c r="E74" s="235">
        <v>788</v>
      </c>
      <c r="F74" s="44" t="s">
        <v>15</v>
      </c>
      <c r="G74" s="44" t="s">
        <v>15</v>
      </c>
      <c r="H74" s="44" t="s">
        <v>15</v>
      </c>
      <c r="I74" s="235">
        <v>398</v>
      </c>
      <c r="J74" s="44" t="s">
        <v>15</v>
      </c>
      <c r="K74" s="44" t="s">
        <v>15</v>
      </c>
      <c r="L74" s="235">
        <v>537</v>
      </c>
      <c r="M74" s="44" t="s">
        <v>15</v>
      </c>
      <c r="N74" s="180"/>
    </row>
    <row r="75" spans="1:14" ht="13.5" customHeight="1" x14ac:dyDescent="0.15">
      <c r="A75" s="177">
        <v>4</v>
      </c>
      <c r="B75" s="182"/>
      <c r="C75" s="42">
        <v>14184</v>
      </c>
      <c r="D75" s="235">
        <v>12052</v>
      </c>
      <c r="E75" s="235">
        <v>931</v>
      </c>
      <c r="F75" s="44" t="s">
        <v>15</v>
      </c>
      <c r="G75" s="44" t="s">
        <v>15</v>
      </c>
      <c r="H75" s="44" t="s">
        <v>15</v>
      </c>
      <c r="I75" s="235">
        <v>445</v>
      </c>
      <c r="J75" s="44" t="s">
        <v>15</v>
      </c>
      <c r="K75" s="44" t="s">
        <v>15</v>
      </c>
      <c r="L75" s="235">
        <v>756</v>
      </c>
      <c r="M75" s="44" t="s">
        <v>15</v>
      </c>
      <c r="N75" s="180"/>
    </row>
    <row r="76" spans="1:14" ht="13.5" customHeight="1" x14ac:dyDescent="0.15">
      <c r="A76" s="245">
        <v>5</v>
      </c>
      <c r="B76" s="246"/>
      <c r="C76" s="42">
        <v>17736</v>
      </c>
      <c r="D76" s="235">
        <v>15257</v>
      </c>
      <c r="E76" s="235">
        <v>1048</v>
      </c>
      <c r="F76" s="247" t="s">
        <v>239</v>
      </c>
      <c r="G76" s="247" t="s">
        <v>239</v>
      </c>
      <c r="H76" s="247" t="s">
        <v>239</v>
      </c>
      <c r="I76" s="235">
        <v>478</v>
      </c>
      <c r="J76" s="247" t="s">
        <v>239</v>
      </c>
      <c r="K76" s="247" t="s">
        <v>239</v>
      </c>
      <c r="L76" s="235">
        <v>953</v>
      </c>
      <c r="M76" s="247" t="s">
        <v>239</v>
      </c>
      <c r="N76" s="180"/>
    </row>
    <row r="77" spans="1:14" ht="13.5" customHeight="1" x14ac:dyDescent="0.15">
      <c r="A77" s="245">
        <v>6</v>
      </c>
      <c r="B77" s="246"/>
      <c r="C77" s="42">
        <v>19284</v>
      </c>
      <c r="D77" s="235">
        <v>16433</v>
      </c>
      <c r="E77" s="235">
        <v>1212</v>
      </c>
      <c r="F77" s="247" t="s">
        <v>239</v>
      </c>
      <c r="G77" s="247" t="s">
        <v>239</v>
      </c>
      <c r="H77" s="247" t="s">
        <v>239</v>
      </c>
      <c r="I77" s="235">
        <v>534</v>
      </c>
      <c r="J77" s="247" t="s">
        <v>239</v>
      </c>
      <c r="K77" s="247" t="s">
        <v>239</v>
      </c>
      <c r="L77" s="235">
        <v>1105</v>
      </c>
      <c r="M77" s="247" t="s">
        <v>239</v>
      </c>
      <c r="N77" s="180"/>
    </row>
    <row r="78" spans="1:14" ht="9" customHeight="1" x14ac:dyDescent="0.15">
      <c r="A78" s="138"/>
      <c r="B78" s="138"/>
      <c r="C78" s="150"/>
      <c r="D78" s="138"/>
      <c r="E78" s="138"/>
      <c r="F78" s="138"/>
      <c r="G78" s="138"/>
      <c r="H78" s="138"/>
      <c r="I78" s="138"/>
      <c r="J78" s="138"/>
      <c r="K78" s="138"/>
      <c r="L78" s="138"/>
      <c r="M78" s="138"/>
    </row>
    <row r="79" spans="1:14" s="141" customFormat="1" ht="15" customHeight="1" x14ac:dyDescent="0.15">
      <c r="A79" s="141" t="s">
        <v>102</v>
      </c>
    </row>
    <row r="80" spans="1:14" s="141" customFormat="1" ht="12" x14ac:dyDescent="0.15">
      <c r="A80" s="141" t="s">
        <v>101</v>
      </c>
    </row>
    <row r="81" spans="1:1" s="141" customFormat="1" ht="12" x14ac:dyDescent="0.15">
      <c r="A81" s="141" t="s">
        <v>100</v>
      </c>
    </row>
    <row r="82" spans="1:1" s="141" customFormat="1" ht="12" x14ac:dyDescent="0.15">
      <c r="A82" s="141" t="s">
        <v>99</v>
      </c>
    </row>
    <row r="83" spans="1:1" x14ac:dyDescent="0.15">
      <c r="A83" s="178" t="s">
        <v>98</v>
      </c>
    </row>
  </sheetData>
  <mergeCells count="12">
    <mergeCell ref="M6:M7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ECE4-3F59-4630-A1BB-04C5251EECDB}">
  <sheetPr>
    <pageSetUpPr fitToPage="1"/>
  </sheetPr>
  <dimension ref="A1:E48"/>
  <sheetViews>
    <sheetView zoomScaleNormal="100" workbookViewId="0">
      <selection activeCell="D1" sqref="D1"/>
    </sheetView>
  </sheetViews>
  <sheetFormatPr defaultRowHeight="13.5" x14ac:dyDescent="0.15"/>
  <cols>
    <col min="1" max="1" width="20.125" style="122" customWidth="1"/>
    <col min="2" max="5" width="17.125" style="122" customWidth="1"/>
    <col min="6" max="256" width="9" style="122"/>
    <col min="257" max="257" width="20.125" style="122" customWidth="1"/>
    <col min="258" max="261" width="17.125" style="122" customWidth="1"/>
    <col min="262" max="512" width="9" style="122"/>
    <col min="513" max="513" width="20.125" style="122" customWidth="1"/>
    <col min="514" max="517" width="17.125" style="122" customWidth="1"/>
    <col min="518" max="768" width="9" style="122"/>
    <col min="769" max="769" width="20.125" style="122" customWidth="1"/>
    <col min="770" max="773" width="17.125" style="122" customWidth="1"/>
    <col min="774" max="1024" width="9" style="122"/>
    <col min="1025" max="1025" width="20.125" style="122" customWidth="1"/>
    <col min="1026" max="1029" width="17.125" style="122" customWidth="1"/>
    <col min="1030" max="1280" width="9" style="122"/>
    <col min="1281" max="1281" width="20.125" style="122" customWidth="1"/>
    <col min="1282" max="1285" width="17.125" style="122" customWidth="1"/>
    <col min="1286" max="1536" width="9" style="122"/>
    <col min="1537" max="1537" width="20.125" style="122" customWidth="1"/>
    <col min="1538" max="1541" width="17.125" style="122" customWidth="1"/>
    <col min="1542" max="1792" width="9" style="122"/>
    <col min="1793" max="1793" width="20.125" style="122" customWidth="1"/>
    <col min="1794" max="1797" width="17.125" style="122" customWidth="1"/>
    <col min="1798" max="2048" width="9" style="122"/>
    <col min="2049" max="2049" width="20.125" style="122" customWidth="1"/>
    <col min="2050" max="2053" width="17.125" style="122" customWidth="1"/>
    <col min="2054" max="2304" width="9" style="122"/>
    <col min="2305" max="2305" width="20.125" style="122" customWidth="1"/>
    <col min="2306" max="2309" width="17.125" style="122" customWidth="1"/>
    <col min="2310" max="2560" width="9" style="122"/>
    <col min="2561" max="2561" width="20.125" style="122" customWidth="1"/>
    <col min="2562" max="2565" width="17.125" style="122" customWidth="1"/>
    <col min="2566" max="2816" width="9" style="122"/>
    <col min="2817" max="2817" width="20.125" style="122" customWidth="1"/>
    <col min="2818" max="2821" width="17.125" style="122" customWidth="1"/>
    <col min="2822" max="3072" width="9" style="122"/>
    <col min="3073" max="3073" width="20.125" style="122" customWidth="1"/>
    <col min="3074" max="3077" width="17.125" style="122" customWidth="1"/>
    <col min="3078" max="3328" width="9" style="122"/>
    <col min="3329" max="3329" width="20.125" style="122" customWidth="1"/>
    <col min="3330" max="3333" width="17.125" style="122" customWidth="1"/>
    <col min="3334" max="3584" width="9" style="122"/>
    <col min="3585" max="3585" width="20.125" style="122" customWidth="1"/>
    <col min="3586" max="3589" width="17.125" style="122" customWidth="1"/>
    <col min="3590" max="3840" width="9" style="122"/>
    <col min="3841" max="3841" width="20.125" style="122" customWidth="1"/>
    <col min="3842" max="3845" width="17.125" style="122" customWidth="1"/>
    <col min="3846" max="4096" width="9" style="122"/>
    <col min="4097" max="4097" width="20.125" style="122" customWidth="1"/>
    <col min="4098" max="4101" width="17.125" style="122" customWidth="1"/>
    <col min="4102" max="4352" width="9" style="122"/>
    <col min="4353" max="4353" width="20.125" style="122" customWidth="1"/>
    <col min="4354" max="4357" width="17.125" style="122" customWidth="1"/>
    <col min="4358" max="4608" width="9" style="122"/>
    <col min="4609" max="4609" width="20.125" style="122" customWidth="1"/>
    <col min="4610" max="4613" width="17.125" style="122" customWidth="1"/>
    <col min="4614" max="4864" width="9" style="122"/>
    <col min="4865" max="4865" width="20.125" style="122" customWidth="1"/>
    <col min="4866" max="4869" width="17.125" style="122" customWidth="1"/>
    <col min="4870" max="5120" width="9" style="122"/>
    <col min="5121" max="5121" width="20.125" style="122" customWidth="1"/>
    <col min="5122" max="5125" width="17.125" style="122" customWidth="1"/>
    <col min="5126" max="5376" width="9" style="122"/>
    <col min="5377" max="5377" width="20.125" style="122" customWidth="1"/>
    <col min="5378" max="5381" width="17.125" style="122" customWidth="1"/>
    <col min="5382" max="5632" width="9" style="122"/>
    <col min="5633" max="5633" width="20.125" style="122" customWidth="1"/>
    <col min="5634" max="5637" width="17.125" style="122" customWidth="1"/>
    <col min="5638" max="5888" width="9" style="122"/>
    <col min="5889" max="5889" width="20.125" style="122" customWidth="1"/>
    <col min="5890" max="5893" width="17.125" style="122" customWidth="1"/>
    <col min="5894" max="6144" width="9" style="122"/>
    <col min="6145" max="6145" width="20.125" style="122" customWidth="1"/>
    <col min="6146" max="6149" width="17.125" style="122" customWidth="1"/>
    <col min="6150" max="6400" width="9" style="122"/>
    <col min="6401" max="6401" width="20.125" style="122" customWidth="1"/>
    <col min="6402" max="6405" width="17.125" style="122" customWidth="1"/>
    <col min="6406" max="6656" width="9" style="122"/>
    <col min="6657" max="6657" width="20.125" style="122" customWidth="1"/>
    <col min="6658" max="6661" width="17.125" style="122" customWidth="1"/>
    <col min="6662" max="6912" width="9" style="122"/>
    <col min="6913" max="6913" width="20.125" style="122" customWidth="1"/>
    <col min="6914" max="6917" width="17.125" style="122" customWidth="1"/>
    <col min="6918" max="7168" width="9" style="122"/>
    <col min="7169" max="7169" width="20.125" style="122" customWidth="1"/>
    <col min="7170" max="7173" width="17.125" style="122" customWidth="1"/>
    <col min="7174" max="7424" width="9" style="122"/>
    <col min="7425" max="7425" width="20.125" style="122" customWidth="1"/>
    <col min="7426" max="7429" width="17.125" style="122" customWidth="1"/>
    <col min="7430" max="7680" width="9" style="122"/>
    <col min="7681" max="7681" width="20.125" style="122" customWidth="1"/>
    <col min="7682" max="7685" width="17.125" style="122" customWidth="1"/>
    <col min="7686" max="7936" width="9" style="122"/>
    <col min="7937" max="7937" width="20.125" style="122" customWidth="1"/>
    <col min="7938" max="7941" width="17.125" style="122" customWidth="1"/>
    <col min="7942" max="8192" width="9" style="122"/>
    <col min="8193" max="8193" width="20.125" style="122" customWidth="1"/>
    <col min="8194" max="8197" width="17.125" style="122" customWidth="1"/>
    <col min="8198" max="8448" width="9" style="122"/>
    <col min="8449" max="8449" width="20.125" style="122" customWidth="1"/>
    <col min="8450" max="8453" width="17.125" style="122" customWidth="1"/>
    <col min="8454" max="8704" width="9" style="122"/>
    <col min="8705" max="8705" width="20.125" style="122" customWidth="1"/>
    <col min="8706" max="8709" width="17.125" style="122" customWidth="1"/>
    <col min="8710" max="8960" width="9" style="122"/>
    <col min="8961" max="8961" width="20.125" style="122" customWidth="1"/>
    <col min="8962" max="8965" width="17.125" style="122" customWidth="1"/>
    <col min="8966" max="9216" width="9" style="122"/>
    <col min="9217" max="9217" width="20.125" style="122" customWidth="1"/>
    <col min="9218" max="9221" width="17.125" style="122" customWidth="1"/>
    <col min="9222" max="9472" width="9" style="122"/>
    <col min="9473" max="9473" width="20.125" style="122" customWidth="1"/>
    <col min="9474" max="9477" width="17.125" style="122" customWidth="1"/>
    <col min="9478" max="9728" width="9" style="122"/>
    <col min="9729" max="9729" width="20.125" style="122" customWidth="1"/>
    <col min="9730" max="9733" width="17.125" style="122" customWidth="1"/>
    <col min="9734" max="9984" width="9" style="122"/>
    <col min="9985" max="9985" width="20.125" style="122" customWidth="1"/>
    <col min="9986" max="9989" width="17.125" style="122" customWidth="1"/>
    <col min="9990" max="10240" width="9" style="122"/>
    <col min="10241" max="10241" width="20.125" style="122" customWidth="1"/>
    <col min="10242" max="10245" width="17.125" style="122" customWidth="1"/>
    <col min="10246" max="10496" width="9" style="122"/>
    <col min="10497" max="10497" width="20.125" style="122" customWidth="1"/>
    <col min="10498" max="10501" width="17.125" style="122" customWidth="1"/>
    <col min="10502" max="10752" width="9" style="122"/>
    <col min="10753" max="10753" width="20.125" style="122" customWidth="1"/>
    <col min="10754" max="10757" width="17.125" style="122" customWidth="1"/>
    <col min="10758" max="11008" width="9" style="122"/>
    <col min="11009" max="11009" width="20.125" style="122" customWidth="1"/>
    <col min="11010" max="11013" width="17.125" style="122" customWidth="1"/>
    <col min="11014" max="11264" width="9" style="122"/>
    <col min="11265" max="11265" width="20.125" style="122" customWidth="1"/>
    <col min="11266" max="11269" width="17.125" style="122" customWidth="1"/>
    <col min="11270" max="11520" width="9" style="122"/>
    <col min="11521" max="11521" width="20.125" style="122" customWidth="1"/>
    <col min="11522" max="11525" width="17.125" style="122" customWidth="1"/>
    <col min="11526" max="11776" width="9" style="122"/>
    <col min="11777" max="11777" width="20.125" style="122" customWidth="1"/>
    <col min="11778" max="11781" width="17.125" style="122" customWidth="1"/>
    <col min="11782" max="12032" width="9" style="122"/>
    <col min="12033" max="12033" width="20.125" style="122" customWidth="1"/>
    <col min="12034" max="12037" width="17.125" style="122" customWidth="1"/>
    <col min="12038" max="12288" width="9" style="122"/>
    <col min="12289" max="12289" width="20.125" style="122" customWidth="1"/>
    <col min="12290" max="12293" width="17.125" style="122" customWidth="1"/>
    <col min="12294" max="12544" width="9" style="122"/>
    <col min="12545" max="12545" width="20.125" style="122" customWidth="1"/>
    <col min="12546" max="12549" width="17.125" style="122" customWidth="1"/>
    <col min="12550" max="12800" width="9" style="122"/>
    <col min="12801" max="12801" width="20.125" style="122" customWidth="1"/>
    <col min="12802" max="12805" width="17.125" style="122" customWidth="1"/>
    <col min="12806" max="13056" width="9" style="122"/>
    <col min="13057" max="13057" width="20.125" style="122" customWidth="1"/>
    <col min="13058" max="13061" width="17.125" style="122" customWidth="1"/>
    <col min="13062" max="13312" width="9" style="122"/>
    <col min="13313" max="13313" width="20.125" style="122" customWidth="1"/>
    <col min="13314" max="13317" width="17.125" style="122" customWidth="1"/>
    <col min="13318" max="13568" width="9" style="122"/>
    <col min="13569" max="13569" width="20.125" style="122" customWidth="1"/>
    <col min="13570" max="13573" width="17.125" style="122" customWidth="1"/>
    <col min="13574" max="13824" width="9" style="122"/>
    <col min="13825" max="13825" width="20.125" style="122" customWidth="1"/>
    <col min="13826" max="13829" width="17.125" style="122" customWidth="1"/>
    <col min="13830" max="14080" width="9" style="122"/>
    <col min="14081" max="14081" width="20.125" style="122" customWidth="1"/>
    <col min="14082" max="14085" width="17.125" style="122" customWidth="1"/>
    <col min="14086" max="14336" width="9" style="122"/>
    <col min="14337" max="14337" width="20.125" style="122" customWidth="1"/>
    <col min="14338" max="14341" width="17.125" style="122" customWidth="1"/>
    <col min="14342" max="14592" width="9" style="122"/>
    <col min="14593" max="14593" width="20.125" style="122" customWidth="1"/>
    <col min="14594" max="14597" width="17.125" style="122" customWidth="1"/>
    <col min="14598" max="14848" width="9" style="122"/>
    <col min="14849" max="14849" width="20.125" style="122" customWidth="1"/>
    <col min="14850" max="14853" width="17.125" style="122" customWidth="1"/>
    <col min="14854" max="15104" width="9" style="122"/>
    <col min="15105" max="15105" width="20.125" style="122" customWidth="1"/>
    <col min="15106" max="15109" width="17.125" style="122" customWidth="1"/>
    <col min="15110" max="15360" width="9" style="122"/>
    <col min="15361" max="15361" width="20.125" style="122" customWidth="1"/>
    <col min="15362" max="15365" width="17.125" style="122" customWidth="1"/>
    <col min="15366" max="15616" width="9" style="122"/>
    <col min="15617" max="15617" width="20.125" style="122" customWidth="1"/>
    <col min="15618" max="15621" width="17.125" style="122" customWidth="1"/>
    <col min="15622" max="15872" width="9" style="122"/>
    <col min="15873" max="15873" width="20.125" style="122" customWidth="1"/>
    <col min="15874" max="15877" width="17.125" style="122" customWidth="1"/>
    <col min="15878" max="16128" width="9" style="122"/>
    <col min="16129" max="16129" width="20.125" style="122" customWidth="1"/>
    <col min="16130" max="16133" width="17.125" style="122" customWidth="1"/>
    <col min="16134" max="16384" width="9" style="122"/>
  </cols>
  <sheetData>
    <row r="1" spans="1:5" ht="17.25" x14ac:dyDescent="0.2">
      <c r="A1" s="121" t="s">
        <v>136</v>
      </c>
    </row>
    <row r="2" spans="1:5" ht="9" customHeight="1" x14ac:dyDescent="0.2">
      <c r="A2" s="172"/>
    </row>
    <row r="3" spans="1:5" x14ac:dyDescent="0.15">
      <c r="A3" s="125" t="s">
        <v>135</v>
      </c>
      <c r="E3" s="173"/>
    </row>
    <row r="4" spans="1:5" x14ac:dyDescent="0.15">
      <c r="A4" s="125" t="s">
        <v>134</v>
      </c>
      <c r="E4" s="173"/>
    </row>
    <row r="5" spans="1:5" ht="6" customHeight="1" x14ac:dyDescent="0.15">
      <c r="A5" s="125"/>
      <c r="E5" s="173"/>
    </row>
    <row r="6" spans="1:5" x14ac:dyDescent="0.15">
      <c r="A6" s="125"/>
      <c r="E6" s="173" t="s">
        <v>133</v>
      </c>
    </row>
    <row r="7" spans="1:5" ht="6" customHeight="1" x14ac:dyDescent="0.15">
      <c r="A7" s="188"/>
      <c r="B7" s="188"/>
      <c r="C7" s="188"/>
      <c r="D7" s="188"/>
      <c r="E7" s="189"/>
    </row>
    <row r="8" spans="1:5" ht="17.25" customHeight="1" x14ac:dyDescent="0.15">
      <c r="A8" s="231" t="s">
        <v>75</v>
      </c>
      <c r="B8" s="232" t="s">
        <v>132</v>
      </c>
      <c r="C8" s="232" t="s">
        <v>131</v>
      </c>
      <c r="D8" s="232" t="s">
        <v>130</v>
      </c>
      <c r="E8" s="231" t="s">
        <v>129</v>
      </c>
    </row>
    <row r="9" spans="1:5" s="127" customFormat="1" x14ac:dyDescent="0.4">
      <c r="A9" s="192" t="s">
        <v>128</v>
      </c>
      <c r="B9" s="193"/>
      <c r="C9" s="194"/>
      <c r="D9" s="194"/>
      <c r="E9" s="194"/>
    </row>
    <row r="10" spans="1:5" s="127" customFormat="1" ht="16.5" customHeight="1" x14ac:dyDescent="0.4">
      <c r="A10" s="195" t="s">
        <v>126</v>
      </c>
      <c r="B10" s="51">
        <v>75468</v>
      </c>
      <c r="C10" s="50">
        <v>75468</v>
      </c>
      <c r="D10" s="22" t="s">
        <v>15</v>
      </c>
      <c r="E10" s="22" t="s">
        <v>15</v>
      </c>
    </row>
    <row r="11" spans="1:5" s="127" customFormat="1" ht="16.5" customHeight="1" x14ac:dyDescent="0.4">
      <c r="A11" s="196">
        <v>21</v>
      </c>
      <c r="B11" s="197">
        <v>61859</v>
      </c>
      <c r="C11" s="197">
        <v>61859</v>
      </c>
      <c r="D11" s="22" t="s">
        <v>15</v>
      </c>
      <c r="E11" s="22" t="s">
        <v>15</v>
      </c>
    </row>
    <row r="12" spans="1:5" s="127" customFormat="1" ht="16.5" customHeight="1" x14ac:dyDescent="0.4">
      <c r="A12" s="196">
        <v>22</v>
      </c>
      <c r="B12" s="197">
        <v>57168</v>
      </c>
      <c r="C12" s="197">
        <v>57168</v>
      </c>
      <c r="D12" s="173" t="s">
        <v>15</v>
      </c>
      <c r="E12" s="173" t="s">
        <v>15</v>
      </c>
    </row>
    <row r="13" spans="1:5" s="127" customFormat="1" ht="16.5" customHeight="1" x14ac:dyDescent="0.4">
      <c r="A13" s="196">
        <v>23</v>
      </c>
      <c r="B13" s="197">
        <v>57335</v>
      </c>
      <c r="C13" s="197">
        <v>57335</v>
      </c>
      <c r="D13" s="22" t="s">
        <v>15</v>
      </c>
      <c r="E13" s="22" t="s">
        <v>15</v>
      </c>
    </row>
    <row r="14" spans="1:5" s="127" customFormat="1" ht="16.5" customHeight="1" x14ac:dyDescent="0.4">
      <c r="A14" s="196">
        <v>24</v>
      </c>
      <c r="B14" s="197">
        <v>53768</v>
      </c>
      <c r="C14" s="197">
        <v>53768</v>
      </c>
      <c r="D14" s="22" t="s">
        <v>15</v>
      </c>
      <c r="E14" s="22" t="s">
        <v>15</v>
      </c>
    </row>
    <row r="15" spans="1:5" s="127" customFormat="1" ht="16.5" customHeight="1" x14ac:dyDescent="0.4">
      <c r="A15" s="195">
        <v>25</v>
      </c>
      <c r="B15" s="198">
        <v>55798</v>
      </c>
      <c r="C15" s="197">
        <v>55798</v>
      </c>
      <c r="D15" s="22" t="s">
        <v>15</v>
      </c>
      <c r="E15" s="22" t="s">
        <v>15</v>
      </c>
    </row>
    <row r="16" spans="1:5" s="127" customFormat="1" ht="16.5" customHeight="1" x14ac:dyDescent="0.4">
      <c r="A16" s="195">
        <v>26</v>
      </c>
      <c r="B16" s="198">
        <v>72586</v>
      </c>
      <c r="C16" s="197">
        <v>72586</v>
      </c>
      <c r="D16" s="22" t="s">
        <v>27</v>
      </c>
      <c r="E16" s="22" t="s">
        <v>27</v>
      </c>
    </row>
    <row r="17" spans="1:5" s="127" customFormat="1" ht="16.5" customHeight="1" x14ac:dyDescent="0.4">
      <c r="A17" s="195">
        <v>27</v>
      </c>
      <c r="B17" s="198">
        <v>73994</v>
      </c>
      <c r="C17" s="197">
        <v>73994</v>
      </c>
      <c r="D17" s="22" t="s">
        <v>15</v>
      </c>
      <c r="E17" s="22" t="s">
        <v>15</v>
      </c>
    </row>
    <row r="18" spans="1:5" s="127" customFormat="1" ht="16.5" customHeight="1" x14ac:dyDescent="0.4">
      <c r="A18" s="195">
        <v>28</v>
      </c>
      <c r="B18" s="198">
        <v>72052</v>
      </c>
      <c r="C18" s="197">
        <v>72052</v>
      </c>
      <c r="D18" s="22" t="s">
        <v>27</v>
      </c>
      <c r="E18" s="22" t="s">
        <v>27</v>
      </c>
    </row>
    <row r="19" spans="1:5" s="127" customFormat="1" ht="16.5" customHeight="1" x14ac:dyDescent="0.4">
      <c r="A19" s="196">
        <v>29</v>
      </c>
      <c r="B19" s="197">
        <v>73275</v>
      </c>
      <c r="C19" s="197">
        <v>73275</v>
      </c>
      <c r="D19" s="22" t="s">
        <v>27</v>
      </c>
      <c r="E19" s="22" t="s">
        <v>27</v>
      </c>
    </row>
    <row r="20" spans="1:5" s="127" customFormat="1" ht="16.5" customHeight="1" x14ac:dyDescent="0.4">
      <c r="A20" s="196">
        <v>30</v>
      </c>
      <c r="B20" s="197">
        <v>63792</v>
      </c>
      <c r="C20" s="197">
        <v>63792</v>
      </c>
      <c r="D20" s="22" t="s">
        <v>27</v>
      </c>
      <c r="E20" s="22" t="s">
        <v>27</v>
      </c>
    </row>
    <row r="21" spans="1:5" s="127" customFormat="1" ht="16.5" customHeight="1" x14ac:dyDescent="0.4">
      <c r="A21" s="196" t="s">
        <v>215</v>
      </c>
      <c r="B21" s="197">
        <v>64242</v>
      </c>
      <c r="C21" s="197">
        <v>64242</v>
      </c>
      <c r="D21" s="22" t="s">
        <v>27</v>
      </c>
      <c r="E21" s="22" t="s">
        <v>27</v>
      </c>
    </row>
    <row r="22" spans="1:5" s="127" customFormat="1" ht="16.5" customHeight="1" x14ac:dyDescent="0.4">
      <c r="A22" s="195">
        <v>2</v>
      </c>
      <c r="B22" s="198">
        <v>57218</v>
      </c>
      <c r="C22" s="197">
        <v>57218</v>
      </c>
      <c r="D22" s="22" t="s">
        <v>27</v>
      </c>
      <c r="E22" s="22" t="s">
        <v>27</v>
      </c>
    </row>
    <row r="23" spans="1:5" s="127" customFormat="1" ht="16.5" customHeight="1" x14ac:dyDescent="0.4">
      <c r="A23" s="195">
        <v>3</v>
      </c>
      <c r="B23" s="198">
        <v>50475</v>
      </c>
      <c r="C23" s="197">
        <v>50475</v>
      </c>
      <c r="D23" s="22" t="s">
        <v>27</v>
      </c>
      <c r="E23" s="22" t="s">
        <v>27</v>
      </c>
    </row>
    <row r="24" spans="1:5" s="127" customFormat="1" ht="16.5" customHeight="1" x14ac:dyDescent="0.4">
      <c r="A24" s="195">
        <v>4</v>
      </c>
      <c r="B24" s="198">
        <v>60990</v>
      </c>
      <c r="C24" s="197">
        <v>60990</v>
      </c>
      <c r="D24" s="22" t="s">
        <v>27</v>
      </c>
      <c r="E24" s="22" t="s">
        <v>27</v>
      </c>
    </row>
    <row r="25" spans="1:5" s="127" customFormat="1" ht="16.5" customHeight="1" x14ac:dyDescent="0.4">
      <c r="A25" s="196">
        <v>5</v>
      </c>
      <c r="B25" s="238">
        <v>46473</v>
      </c>
      <c r="C25" s="238">
        <v>46473</v>
      </c>
      <c r="D25" s="22" t="s">
        <v>239</v>
      </c>
      <c r="E25" s="22" t="s">
        <v>239</v>
      </c>
    </row>
    <row r="26" spans="1:5" s="127" customFormat="1" ht="16.5" customHeight="1" x14ac:dyDescent="0.4">
      <c r="A26" s="196">
        <v>6</v>
      </c>
      <c r="B26" s="238">
        <v>47552</v>
      </c>
      <c r="C26" s="238">
        <v>47552</v>
      </c>
      <c r="D26" s="22" t="s">
        <v>239</v>
      </c>
      <c r="E26" s="22" t="s">
        <v>239</v>
      </c>
    </row>
    <row r="27" spans="1:5" s="127" customFormat="1" ht="6" customHeight="1" x14ac:dyDescent="0.4">
      <c r="A27" s="192"/>
      <c r="B27" s="50"/>
      <c r="C27" s="50"/>
      <c r="D27" s="50"/>
      <c r="E27" s="50"/>
    </row>
    <row r="28" spans="1:5" s="127" customFormat="1" x14ac:dyDescent="0.4">
      <c r="A28" s="192" t="s">
        <v>127</v>
      </c>
      <c r="B28" s="116"/>
      <c r="C28" s="50"/>
      <c r="D28" s="50"/>
      <c r="E28" s="50"/>
    </row>
    <row r="29" spans="1:5" s="127" customFormat="1" ht="16.5" customHeight="1" x14ac:dyDescent="0.4">
      <c r="A29" s="196" t="s">
        <v>126</v>
      </c>
      <c r="B29" s="22">
        <v>74645</v>
      </c>
      <c r="C29" s="22">
        <v>74645</v>
      </c>
      <c r="D29" s="22" t="s">
        <v>15</v>
      </c>
      <c r="E29" s="22" t="s">
        <v>15</v>
      </c>
    </row>
    <row r="30" spans="1:5" s="127" customFormat="1" ht="16.5" customHeight="1" x14ac:dyDescent="0.4">
      <c r="A30" s="196">
        <v>21</v>
      </c>
      <c r="B30" s="197">
        <v>67580</v>
      </c>
      <c r="C30" s="197">
        <v>67580</v>
      </c>
      <c r="D30" s="22" t="s">
        <v>15</v>
      </c>
      <c r="E30" s="22" t="s">
        <v>15</v>
      </c>
    </row>
    <row r="31" spans="1:5" s="127" customFormat="1" ht="16.5" customHeight="1" x14ac:dyDescent="0.4">
      <c r="A31" s="196">
        <v>22</v>
      </c>
      <c r="B31" s="197">
        <v>61115</v>
      </c>
      <c r="C31" s="197">
        <v>61115</v>
      </c>
      <c r="D31" s="173" t="s">
        <v>15</v>
      </c>
      <c r="E31" s="173" t="s">
        <v>15</v>
      </c>
    </row>
    <row r="32" spans="1:5" s="127" customFormat="1" ht="16.5" customHeight="1" x14ac:dyDescent="0.4">
      <c r="A32" s="196">
        <v>23</v>
      </c>
      <c r="B32" s="197">
        <v>65740</v>
      </c>
      <c r="C32" s="197">
        <v>65740</v>
      </c>
      <c r="D32" s="22" t="s">
        <v>15</v>
      </c>
      <c r="E32" s="22" t="s">
        <v>15</v>
      </c>
    </row>
    <row r="33" spans="1:5" s="127" customFormat="1" ht="16.5" customHeight="1" x14ac:dyDescent="0.4">
      <c r="A33" s="196">
        <v>24</v>
      </c>
      <c r="B33" s="197">
        <v>70240</v>
      </c>
      <c r="C33" s="197">
        <v>70240</v>
      </c>
      <c r="D33" s="22" t="s">
        <v>15</v>
      </c>
      <c r="E33" s="22" t="s">
        <v>15</v>
      </c>
    </row>
    <row r="34" spans="1:5" s="127" customFormat="1" ht="16.5" customHeight="1" x14ac:dyDescent="0.4">
      <c r="A34" s="196">
        <v>25</v>
      </c>
      <c r="B34" s="197">
        <v>69945</v>
      </c>
      <c r="C34" s="197">
        <v>69945</v>
      </c>
      <c r="D34" s="22" t="s">
        <v>15</v>
      </c>
      <c r="E34" s="22" t="s">
        <v>15</v>
      </c>
    </row>
    <row r="35" spans="1:5" s="127" customFormat="1" ht="16.5" customHeight="1" x14ac:dyDescent="0.4">
      <c r="A35" s="196">
        <v>26</v>
      </c>
      <c r="B35" s="197">
        <v>72555</v>
      </c>
      <c r="C35" s="197">
        <v>72555</v>
      </c>
      <c r="D35" s="22" t="s">
        <v>15</v>
      </c>
      <c r="E35" s="22" t="s">
        <v>15</v>
      </c>
    </row>
    <row r="36" spans="1:5" s="127" customFormat="1" ht="16.5" customHeight="1" x14ac:dyDescent="0.4">
      <c r="A36" s="196">
        <v>27</v>
      </c>
      <c r="B36" s="197">
        <v>72585</v>
      </c>
      <c r="C36" s="197">
        <v>72585</v>
      </c>
      <c r="D36" s="22" t="s">
        <v>15</v>
      </c>
      <c r="E36" s="22" t="s">
        <v>15</v>
      </c>
    </row>
    <row r="37" spans="1:5" s="127" customFormat="1" ht="16.5" customHeight="1" x14ac:dyDescent="0.4">
      <c r="A37" s="196">
        <v>28</v>
      </c>
      <c r="B37" s="197">
        <v>72985</v>
      </c>
      <c r="C37" s="197">
        <v>72985</v>
      </c>
      <c r="D37" s="22" t="s">
        <v>27</v>
      </c>
      <c r="E37" s="22" t="s">
        <v>27</v>
      </c>
    </row>
    <row r="38" spans="1:5" s="127" customFormat="1" ht="16.5" customHeight="1" x14ac:dyDescent="0.4">
      <c r="A38" s="196">
        <v>29</v>
      </c>
      <c r="B38" s="197">
        <v>74945</v>
      </c>
      <c r="C38" s="197">
        <v>74945</v>
      </c>
      <c r="D38" s="22" t="s">
        <v>27</v>
      </c>
      <c r="E38" s="22" t="s">
        <v>27</v>
      </c>
    </row>
    <row r="39" spans="1:5" s="127" customFormat="1" ht="16.5" customHeight="1" x14ac:dyDescent="0.4">
      <c r="A39" s="196">
        <v>30</v>
      </c>
      <c r="B39" s="197">
        <v>71010</v>
      </c>
      <c r="C39" s="197">
        <v>71010</v>
      </c>
      <c r="D39" s="22" t="s">
        <v>27</v>
      </c>
      <c r="E39" s="22" t="s">
        <v>27</v>
      </c>
    </row>
    <row r="40" spans="1:5" s="127" customFormat="1" ht="16.5" customHeight="1" x14ac:dyDescent="0.4">
      <c r="A40" s="196" t="s">
        <v>220</v>
      </c>
      <c r="B40" s="197">
        <v>68770</v>
      </c>
      <c r="C40" s="197">
        <v>68770</v>
      </c>
      <c r="D40" s="22" t="s">
        <v>27</v>
      </c>
      <c r="E40" s="22" t="s">
        <v>27</v>
      </c>
    </row>
    <row r="41" spans="1:5" s="127" customFormat="1" ht="16.5" customHeight="1" x14ac:dyDescent="0.4">
      <c r="A41" s="195">
        <v>2</v>
      </c>
      <c r="B41" s="198">
        <v>60433</v>
      </c>
      <c r="C41" s="197">
        <v>60433</v>
      </c>
      <c r="D41" s="22" t="s">
        <v>27</v>
      </c>
      <c r="E41" s="22" t="s">
        <v>27</v>
      </c>
    </row>
    <row r="42" spans="1:5" s="127" customFormat="1" ht="16.5" customHeight="1" x14ac:dyDescent="0.4">
      <c r="A42" s="195">
        <v>3</v>
      </c>
      <c r="B42" s="198">
        <v>57704</v>
      </c>
      <c r="C42" s="197">
        <v>57704</v>
      </c>
      <c r="D42" s="22" t="s">
        <v>27</v>
      </c>
      <c r="E42" s="22" t="s">
        <v>27</v>
      </c>
    </row>
    <row r="43" spans="1:5" s="127" customFormat="1" ht="16.5" customHeight="1" x14ac:dyDescent="0.4">
      <c r="A43" s="195">
        <v>4</v>
      </c>
      <c r="B43" s="198">
        <v>57949</v>
      </c>
      <c r="C43" s="197">
        <v>57949</v>
      </c>
      <c r="D43" s="22" t="s">
        <v>27</v>
      </c>
      <c r="E43" s="22" t="s">
        <v>27</v>
      </c>
    </row>
    <row r="44" spans="1:5" s="127" customFormat="1" ht="16.5" customHeight="1" x14ac:dyDescent="0.4">
      <c r="A44" s="196">
        <v>5</v>
      </c>
      <c r="B44" s="238">
        <v>49552</v>
      </c>
      <c r="C44" s="238">
        <v>49552</v>
      </c>
      <c r="D44" s="22" t="s">
        <v>239</v>
      </c>
      <c r="E44" s="22" t="s">
        <v>239</v>
      </c>
    </row>
    <row r="45" spans="1:5" s="127" customFormat="1" ht="16.5" customHeight="1" x14ac:dyDescent="0.4">
      <c r="A45" s="196">
        <v>6</v>
      </c>
      <c r="B45" s="238">
        <v>53595</v>
      </c>
      <c r="C45" s="238">
        <v>53595</v>
      </c>
      <c r="D45" s="22" t="s">
        <v>239</v>
      </c>
      <c r="E45" s="22" t="s">
        <v>239</v>
      </c>
    </row>
    <row r="46" spans="1:5" ht="9" customHeight="1" x14ac:dyDescent="0.15">
      <c r="A46" s="199"/>
      <c r="B46" s="188"/>
      <c r="C46" s="188"/>
      <c r="D46" s="188"/>
      <c r="E46" s="188"/>
    </row>
    <row r="47" spans="1:5" ht="15" customHeight="1" x14ac:dyDescent="0.15">
      <c r="A47" s="141" t="s">
        <v>125</v>
      </c>
      <c r="B47" s="141"/>
      <c r="C47" s="141"/>
      <c r="D47" s="141"/>
      <c r="E47" s="141"/>
    </row>
    <row r="48" spans="1:5" x14ac:dyDescent="0.15">
      <c r="A48" s="141" t="s">
        <v>124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C477-0094-407A-98B0-FBB3045B73D7}">
  <sheetPr>
    <pageSetUpPr fitToPage="1"/>
  </sheetPr>
  <dimension ref="A1:U39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3.75" style="152" customWidth="1"/>
    <col min="2" max="20" width="9.875" style="152" customWidth="1"/>
    <col min="21" max="256" width="9" style="152"/>
    <col min="257" max="257" width="13.75" style="152" customWidth="1"/>
    <col min="258" max="276" width="9.875" style="152" customWidth="1"/>
    <col min="277" max="512" width="9" style="152"/>
    <col min="513" max="513" width="13.75" style="152" customWidth="1"/>
    <col min="514" max="532" width="9.875" style="152" customWidth="1"/>
    <col min="533" max="768" width="9" style="152"/>
    <col min="769" max="769" width="13.75" style="152" customWidth="1"/>
    <col min="770" max="788" width="9.875" style="152" customWidth="1"/>
    <col min="789" max="1024" width="9" style="152"/>
    <col min="1025" max="1025" width="13.75" style="152" customWidth="1"/>
    <col min="1026" max="1044" width="9.875" style="152" customWidth="1"/>
    <col min="1045" max="1280" width="9" style="152"/>
    <col min="1281" max="1281" width="13.75" style="152" customWidth="1"/>
    <col min="1282" max="1300" width="9.875" style="152" customWidth="1"/>
    <col min="1301" max="1536" width="9" style="152"/>
    <col min="1537" max="1537" width="13.75" style="152" customWidth="1"/>
    <col min="1538" max="1556" width="9.875" style="152" customWidth="1"/>
    <col min="1557" max="1792" width="9" style="152"/>
    <col min="1793" max="1793" width="13.75" style="152" customWidth="1"/>
    <col min="1794" max="1812" width="9.875" style="152" customWidth="1"/>
    <col min="1813" max="2048" width="9" style="152"/>
    <col min="2049" max="2049" width="13.75" style="152" customWidth="1"/>
    <col min="2050" max="2068" width="9.875" style="152" customWidth="1"/>
    <col min="2069" max="2304" width="9" style="152"/>
    <col min="2305" max="2305" width="13.75" style="152" customWidth="1"/>
    <col min="2306" max="2324" width="9.875" style="152" customWidth="1"/>
    <col min="2325" max="2560" width="9" style="152"/>
    <col min="2561" max="2561" width="13.75" style="152" customWidth="1"/>
    <col min="2562" max="2580" width="9.875" style="152" customWidth="1"/>
    <col min="2581" max="2816" width="9" style="152"/>
    <col min="2817" max="2817" width="13.75" style="152" customWidth="1"/>
    <col min="2818" max="2836" width="9.875" style="152" customWidth="1"/>
    <col min="2837" max="3072" width="9" style="152"/>
    <col min="3073" max="3073" width="13.75" style="152" customWidth="1"/>
    <col min="3074" max="3092" width="9.875" style="152" customWidth="1"/>
    <col min="3093" max="3328" width="9" style="152"/>
    <col min="3329" max="3329" width="13.75" style="152" customWidth="1"/>
    <col min="3330" max="3348" width="9.875" style="152" customWidth="1"/>
    <col min="3349" max="3584" width="9" style="152"/>
    <col min="3585" max="3585" width="13.75" style="152" customWidth="1"/>
    <col min="3586" max="3604" width="9.875" style="152" customWidth="1"/>
    <col min="3605" max="3840" width="9" style="152"/>
    <col min="3841" max="3841" width="13.75" style="152" customWidth="1"/>
    <col min="3842" max="3860" width="9.875" style="152" customWidth="1"/>
    <col min="3861" max="4096" width="9" style="152"/>
    <col min="4097" max="4097" width="13.75" style="152" customWidth="1"/>
    <col min="4098" max="4116" width="9.875" style="152" customWidth="1"/>
    <col min="4117" max="4352" width="9" style="152"/>
    <col min="4353" max="4353" width="13.75" style="152" customWidth="1"/>
    <col min="4354" max="4372" width="9.875" style="152" customWidth="1"/>
    <col min="4373" max="4608" width="9" style="152"/>
    <col min="4609" max="4609" width="13.75" style="152" customWidth="1"/>
    <col min="4610" max="4628" width="9.875" style="152" customWidth="1"/>
    <col min="4629" max="4864" width="9" style="152"/>
    <col min="4865" max="4865" width="13.75" style="152" customWidth="1"/>
    <col min="4866" max="4884" width="9.875" style="152" customWidth="1"/>
    <col min="4885" max="5120" width="9" style="152"/>
    <col min="5121" max="5121" width="13.75" style="152" customWidth="1"/>
    <col min="5122" max="5140" width="9.875" style="152" customWidth="1"/>
    <col min="5141" max="5376" width="9" style="152"/>
    <col min="5377" max="5377" width="13.75" style="152" customWidth="1"/>
    <col min="5378" max="5396" width="9.875" style="152" customWidth="1"/>
    <col min="5397" max="5632" width="9" style="152"/>
    <col min="5633" max="5633" width="13.75" style="152" customWidth="1"/>
    <col min="5634" max="5652" width="9.875" style="152" customWidth="1"/>
    <col min="5653" max="5888" width="9" style="152"/>
    <col min="5889" max="5889" width="13.75" style="152" customWidth="1"/>
    <col min="5890" max="5908" width="9.875" style="152" customWidth="1"/>
    <col min="5909" max="6144" width="9" style="152"/>
    <col min="6145" max="6145" width="13.75" style="152" customWidth="1"/>
    <col min="6146" max="6164" width="9.875" style="152" customWidth="1"/>
    <col min="6165" max="6400" width="9" style="152"/>
    <col min="6401" max="6401" width="13.75" style="152" customWidth="1"/>
    <col min="6402" max="6420" width="9.875" style="152" customWidth="1"/>
    <col min="6421" max="6656" width="9" style="152"/>
    <col min="6657" max="6657" width="13.75" style="152" customWidth="1"/>
    <col min="6658" max="6676" width="9.875" style="152" customWidth="1"/>
    <col min="6677" max="6912" width="9" style="152"/>
    <col min="6913" max="6913" width="13.75" style="152" customWidth="1"/>
    <col min="6914" max="6932" width="9.875" style="152" customWidth="1"/>
    <col min="6933" max="7168" width="9" style="152"/>
    <col min="7169" max="7169" width="13.75" style="152" customWidth="1"/>
    <col min="7170" max="7188" width="9.875" style="152" customWidth="1"/>
    <col min="7189" max="7424" width="9" style="152"/>
    <col min="7425" max="7425" width="13.75" style="152" customWidth="1"/>
    <col min="7426" max="7444" width="9.875" style="152" customWidth="1"/>
    <col min="7445" max="7680" width="9" style="152"/>
    <col min="7681" max="7681" width="13.75" style="152" customWidth="1"/>
    <col min="7682" max="7700" width="9.875" style="152" customWidth="1"/>
    <col min="7701" max="7936" width="9" style="152"/>
    <col min="7937" max="7937" width="13.75" style="152" customWidth="1"/>
    <col min="7938" max="7956" width="9.875" style="152" customWidth="1"/>
    <col min="7957" max="8192" width="9" style="152"/>
    <col min="8193" max="8193" width="13.75" style="152" customWidth="1"/>
    <col min="8194" max="8212" width="9.875" style="152" customWidth="1"/>
    <col min="8213" max="8448" width="9" style="152"/>
    <col min="8449" max="8449" width="13.75" style="152" customWidth="1"/>
    <col min="8450" max="8468" width="9.875" style="152" customWidth="1"/>
    <col min="8469" max="8704" width="9" style="152"/>
    <col min="8705" max="8705" width="13.75" style="152" customWidth="1"/>
    <col min="8706" max="8724" width="9.875" style="152" customWidth="1"/>
    <col min="8725" max="8960" width="9" style="152"/>
    <col min="8961" max="8961" width="13.75" style="152" customWidth="1"/>
    <col min="8962" max="8980" width="9.875" style="152" customWidth="1"/>
    <col min="8981" max="9216" width="9" style="152"/>
    <col min="9217" max="9217" width="13.75" style="152" customWidth="1"/>
    <col min="9218" max="9236" width="9.875" style="152" customWidth="1"/>
    <col min="9237" max="9472" width="9" style="152"/>
    <col min="9473" max="9473" width="13.75" style="152" customWidth="1"/>
    <col min="9474" max="9492" width="9.875" style="152" customWidth="1"/>
    <col min="9493" max="9728" width="9" style="152"/>
    <col min="9729" max="9729" width="13.75" style="152" customWidth="1"/>
    <col min="9730" max="9748" width="9.875" style="152" customWidth="1"/>
    <col min="9749" max="9984" width="9" style="152"/>
    <col min="9985" max="9985" width="13.75" style="152" customWidth="1"/>
    <col min="9986" max="10004" width="9.875" style="152" customWidth="1"/>
    <col min="10005" max="10240" width="9" style="152"/>
    <col min="10241" max="10241" width="13.75" style="152" customWidth="1"/>
    <col min="10242" max="10260" width="9.875" style="152" customWidth="1"/>
    <col min="10261" max="10496" width="9" style="152"/>
    <col min="10497" max="10497" width="13.75" style="152" customWidth="1"/>
    <col min="10498" max="10516" width="9.875" style="152" customWidth="1"/>
    <col min="10517" max="10752" width="9" style="152"/>
    <col min="10753" max="10753" width="13.75" style="152" customWidth="1"/>
    <col min="10754" max="10772" width="9.875" style="152" customWidth="1"/>
    <col min="10773" max="11008" width="9" style="152"/>
    <col min="11009" max="11009" width="13.75" style="152" customWidth="1"/>
    <col min="11010" max="11028" width="9.875" style="152" customWidth="1"/>
    <col min="11029" max="11264" width="9" style="152"/>
    <col min="11265" max="11265" width="13.75" style="152" customWidth="1"/>
    <col min="11266" max="11284" width="9.875" style="152" customWidth="1"/>
    <col min="11285" max="11520" width="9" style="152"/>
    <col min="11521" max="11521" width="13.75" style="152" customWidth="1"/>
    <col min="11522" max="11540" width="9.875" style="152" customWidth="1"/>
    <col min="11541" max="11776" width="9" style="152"/>
    <col min="11777" max="11777" width="13.75" style="152" customWidth="1"/>
    <col min="11778" max="11796" width="9.875" style="152" customWidth="1"/>
    <col min="11797" max="12032" width="9" style="152"/>
    <col min="12033" max="12033" width="13.75" style="152" customWidth="1"/>
    <col min="12034" max="12052" width="9.875" style="152" customWidth="1"/>
    <col min="12053" max="12288" width="9" style="152"/>
    <col min="12289" max="12289" width="13.75" style="152" customWidth="1"/>
    <col min="12290" max="12308" width="9.875" style="152" customWidth="1"/>
    <col min="12309" max="12544" width="9" style="152"/>
    <col min="12545" max="12545" width="13.75" style="152" customWidth="1"/>
    <col min="12546" max="12564" width="9.875" style="152" customWidth="1"/>
    <col min="12565" max="12800" width="9" style="152"/>
    <col min="12801" max="12801" width="13.75" style="152" customWidth="1"/>
    <col min="12802" max="12820" width="9.875" style="152" customWidth="1"/>
    <col min="12821" max="13056" width="9" style="152"/>
    <col min="13057" max="13057" width="13.75" style="152" customWidth="1"/>
    <col min="13058" max="13076" width="9.875" style="152" customWidth="1"/>
    <col min="13077" max="13312" width="9" style="152"/>
    <col min="13313" max="13313" width="13.75" style="152" customWidth="1"/>
    <col min="13314" max="13332" width="9.875" style="152" customWidth="1"/>
    <col min="13333" max="13568" width="9" style="152"/>
    <col min="13569" max="13569" width="13.75" style="152" customWidth="1"/>
    <col min="13570" max="13588" width="9.875" style="152" customWidth="1"/>
    <col min="13589" max="13824" width="9" style="152"/>
    <col min="13825" max="13825" width="13.75" style="152" customWidth="1"/>
    <col min="13826" max="13844" width="9.875" style="152" customWidth="1"/>
    <col min="13845" max="14080" width="9" style="152"/>
    <col min="14081" max="14081" width="13.75" style="152" customWidth="1"/>
    <col min="14082" max="14100" width="9.875" style="152" customWidth="1"/>
    <col min="14101" max="14336" width="9" style="152"/>
    <col min="14337" max="14337" width="13.75" style="152" customWidth="1"/>
    <col min="14338" max="14356" width="9.875" style="152" customWidth="1"/>
    <col min="14357" max="14592" width="9" style="152"/>
    <col min="14593" max="14593" width="13.75" style="152" customWidth="1"/>
    <col min="14594" max="14612" width="9.875" style="152" customWidth="1"/>
    <col min="14613" max="14848" width="9" style="152"/>
    <col min="14849" max="14849" width="13.75" style="152" customWidth="1"/>
    <col min="14850" max="14868" width="9.875" style="152" customWidth="1"/>
    <col min="14869" max="15104" width="9" style="152"/>
    <col min="15105" max="15105" width="13.75" style="152" customWidth="1"/>
    <col min="15106" max="15124" width="9.875" style="152" customWidth="1"/>
    <col min="15125" max="15360" width="9" style="152"/>
    <col min="15361" max="15361" width="13.75" style="152" customWidth="1"/>
    <col min="15362" max="15380" width="9.875" style="152" customWidth="1"/>
    <col min="15381" max="15616" width="9" style="152"/>
    <col min="15617" max="15617" width="13.75" style="152" customWidth="1"/>
    <col min="15618" max="15636" width="9.875" style="152" customWidth="1"/>
    <col min="15637" max="15872" width="9" style="152"/>
    <col min="15873" max="15873" width="13.75" style="152" customWidth="1"/>
    <col min="15874" max="15892" width="9.875" style="152" customWidth="1"/>
    <col min="15893" max="16128" width="9" style="152"/>
    <col min="16129" max="16129" width="13.75" style="152" customWidth="1"/>
    <col min="16130" max="16148" width="9.875" style="152" customWidth="1"/>
    <col min="16149" max="16384" width="9" style="152"/>
  </cols>
  <sheetData>
    <row r="1" spans="1:20" ht="17.25" x14ac:dyDescent="0.2">
      <c r="A1" s="226" t="s">
        <v>164</v>
      </c>
    </row>
    <row r="2" spans="1:20" ht="9" customHeight="1" x14ac:dyDescent="0.2">
      <c r="A2" s="200"/>
    </row>
    <row r="3" spans="1:20" x14ac:dyDescent="0.15">
      <c r="A3" s="124" t="s">
        <v>163</v>
      </c>
    </row>
    <row r="4" spans="1:20" x14ac:dyDescent="0.15">
      <c r="A4" s="124" t="s">
        <v>223</v>
      </c>
    </row>
    <row r="5" spans="1:20" ht="6" customHeight="1" x14ac:dyDescent="0.15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</row>
    <row r="6" spans="1:20" ht="15.75" customHeight="1" x14ac:dyDescent="0.15">
      <c r="A6" s="201" t="s">
        <v>162</v>
      </c>
      <c r="B6" s="286" t="s">
        <v>143</v>
      </c>
      <c r="C6" s="288" t="s">
        <v>161</v>
      </c>
      <c r="D6" s="289"/>
      <c r="E6" s="289"/>
      <c r="F6" s="289"/>
      <c r="G6" s="289"/>
      <c r="H6" s="203"/>
      <c r="I6" s="204" t="s">
        <v>160</v>
      </c>
      <c r="J6" s="288" t="s">
        <v>159</v>
      </c>
      <c r="K6" s="289"/>
      <c r="L6" s="289"/>
      <c r="M6" s="290"/>
      <c r="N6" s="288" t="s">
        <v>158</v>
      </c>
      <c r="O6" s="289"/>
      <c r="P6" s="289"/>
      <c r="Q6" s="290"/>
      <c r="R6" s="288" t="s">
        <v>157</v>
      </c>
      <c r="S6" s="289"/>
      <c r="T6" s="289"/>
    </row>
    <row r="7" spans="1:20" ht="15.75" customHeight="1" x14ac:dyDescent="0.15">
      <c r="A7" s="205" t="s">
        <v>156</v>
      </c>
      <c r="B7" s="287"/>
      <c r="C7" s="155" t="s">
        <v>143</v>
      </c>
      <c r="D7" s="155" t="s">
        <v>155</v>
      </c>
      <c r="E7" s="155" t="s">
        <v>154</v>
      </c>
      <c r="F7" s="206" t="s">
        <v>153</v>
      </c>
      <c r="G7" s="227" t="s">
        <v>152</v>
      </c>
      <c r="H7" s="155" t="s">
        <v>151</v>
      </c>
      <c r="I7" s="229" t="s">
        <v>150</v>
      </c>
      <c r="J7" s="155" t="s">
        <v>143</v>
      </c>
      <c r="K7" s="155" t="s">
        <v>149</v>
      </c>
      <c r="L7" s="155" t="s">
        <v>148</v>
      </c>
      <c r="M7" s="155" t="s">
        <v>147</v>
      </c>
      <c r="N7" s="155" t="s">
        <v>143</v>
      </c>
      <c r="O7" s="155" t="s">
        <v>146</v>
      </c>
      <c r="P7" s="206" t="s">
        <v>145</v>
      </c>
      <c r="Q7" s="155" t="s">
        <v>144</v>
      </c>
      <c r="R7" s="155" t="s">
        <v>143</v>
      </c>
      <c r="S7" s="155" t="s">
        <v>142</v>
      </c>
      <c r="T7" s="228" t="s">
        <v>141</v>
      </c>
    </row>
    <row r="8" spans="1:20" ht="6" customHeight="1" x14ac:dyDescent="0.15">
      <c r="A8" s="166"/>
      <c r="B8" s="207"/>
      <c r="C8" s="208"/>
      <c r="D8" s="16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</row>
    <row r="9" spans="1:20" s="210" customFormat="1" ht="16.5" customHeight="1" x14ac:dyDescent="0.4">
      <c r="A9" s="209" t="s">
        <v>222</v>
      </c>
      <c r="B9" s="57">
        <v>183190</v>
      </c>
      <c r="C9" s="56">
        <v>36965</v>
      </c>
      <c r="D9" s="56">
        <v>5796</v>
      </c>
      <c r="E9" s="56">
        <v>13269</v>
      </c>
      <c r="F9" s="56">
        <v>65</v>
      </c>
      <c r="G9" s="56">
        <v>17835</v>
      </c>
      <c r="H9" s="57" t="s">
        <v>15</v>
      </c>
      <c r="I9" s="56">
        <v>515</v>
      </c>
      <c r="J9" s="56">
        <v>136686</v>
      </c>
      <c r="K9" s="56">
        <v>30714</v>
      </c>
      <c r="L9" s="56">
        <v>72261</v>
      </c>
      <c r="M9" s="56">
        <v>33711</v>
      </c>
      <c r="N9" s="56">
        <v>4107</v>
      </c>
      <c r="O9" s="56">
        <v>3147</v>
      </c>
      <c r="P9" s="56">
        <v>674</v>
      </c>
      <c r="Q9" s="56">
        <v>286</v>
      </c>
      <c r="R9" s="56">
        <v>4917</v>
      </c>
      <c r="S9" s="56">
        <v>2266</v>
      </c>
      <c r="T9" s="56">
        <v>2651</v>
      </c>
    </row>
    <row r="10" spans="1:20" s="210" customFormat="1" ht="16.5" customHeight="1" x14ac:dyDescent="0.4">
      <c r="A10" s="209">
        <v>16</v>
      </c>
      <c r="B10" s="57">
        <v>185828</v>
      </c>
      <c r="C10" s="56">
        <v>36611</v>
      </c>
      <c r="D10" s="56">
        <v>5757</v>
      </c>
      <c r="E10" s="56">
        <v>12860</v>
      </c>
      <c r="F10" s="56">
        <v>59</v>
      </c>
      <c r="G10" s="56">
        <v>17935</v>
      </c>
      <c r="H10" s="57" t="s">
        <v>15</v>
      </c>
      <c r="I10" s="56">
        <v>536</v>
      </c>
      <c r="J10" s="56">
        <v>139615</v>
      </c>
      <c r="K10" s="56">
        <v>31890</v>
      </c>
      <c r="L10" s="56">
        <v>71921</v>
      </c>
      <c r="M10" s="56">
        <v>35804</v>
      </c>
      <c r="N10" s="56">
        <v>4141</v>
      </c>
      <c r="O10" s="56">
        <v>3125</v>
      </c>
      <c r="P10" s="56">
        <v>713</v>
      </c>
      <c r="Q10" s="56">
        <v>303</v>
      </c>
      <c r="R10" s="56">
        <v>4925</v>
      </c>
      <c r="S10" s="56">
        <v>2330</v>
      </c>
      <c r="T10" s="56">
        <v>2595</v>
      </c>
    </row>
    <row r="11" spans="1:20" s="210" customFormat="1" ht="16.5" customHeight="1" x14ac:dyDescent="0.4">
      <c r="A11" s="209">
        <v>17</v>
      </c>
      <c r="B11" s="57">
        <v>186469</v>
      </c>
      <c r="C11" s="56">
        <v>36020</v>
      </c>
      <c r="D11" s="56">
        <v>5721</v>
      </c>
      <c r="E11" s="56">
        <v>12447</v>
      </c>
      <c r="F11" s="56">
        <v>56</v>
      </c>
      <c r="G11" s="56">
        <v>17795</v>
      </c>
      <c r="H11" s="56">
        <v>1</v>
      </c>
      <c r="I11" s="56">
        <v>520</v>
      </c>
      <c r="J11" s="56">
        <v>141095</v>
      </c>
      <c r="K11" s="56">
        <v>32596</v>
      </c>
      <c r="L11" s="56">
        <v>71194</v>
      </c>
      <c r="M11" s="56">
        <v>37305</v>
      </c>
      <c r="N11" s="56">
        <v>4017</v>
      </c>
      <c r="O11" s="56">
        <v>3038</v>
      </c>
      <c r="P11" s="56">
        <v>734</v>
      </c>
      <c r="Q11" s="56">
        <v>245</v>
      </c>
      <c r="R11" s="56">
        <v>4817</v>
      </c>
      <c r="S11" s="56">
        <v>2303</v>
      </c>
      <c r="T11" s="56">
        <v>2514</v>
      </c>
    </row>
    <row r="12" spans="1:20" s="210" customFormat="1" ht="16.5" customHeight="1" x14ac:dyDescent="0.4">
      <c r="A12" s="209">
        <v>18</v>
      </c>
      <c r="B12" s="57">
        <v>187354</v>
      </c>
      <c r="C12" s="56">
        <v>35582</v>
      </c>
      <c r="D12" s="56">
        <v>5668</v>
      </c>
      <c r="E12" s="56">
        <v>12010</v>
      </c>
      <c r="F12" s="56">
        <v>48</v>
      </c>
      <c r="G12" s="56">
        <v>17853</v>
      </c>
      <c r="H12" s="56">
        <v>3</v>
      </c>
      <c r="I12" s="56">
        <v>521</v>
      </c>
      <c r="J12" s="56">
        <v>142199</v>
      </c>
      <c r="K12" s="56">
        <v>33113</v>
      </c>
      <c r="L12" s="56">
        <v>70025</v>
      </c>
      <c r="M12" s="56">
        <v>39061</v>
      </c>
      <c r="N12" s="56">
        <v>4044</v>
      </c>
      <c r="O12" s="56">
        <v>2951</v>
      </c>
      <c r="P12" s="56">
        <v>759</v>
      </c>
      <c r="Q12" s="56">
        <v>334</v>
      </c>
      <c r="R12" s="56">
        <v>5008</v>
      </c>
      <c r="S12" s="56">
        <v>2315</v>
      </c>
      <c r="T12" s="56">
        <v>2693</v>
      </c>
    </row>
    <row r="13" spans="1:20" s="210" customFormat="1" ht="16.5" customHeight="1" x14ac:dyDescent="0.4">
      <c r="A13" s="209">
        <v>19</v>
      </c>
      <c r="B13" s="57">
        <v>185969</v>
      </c>
      <c r="C13" s="56">
        <v>34379</v>
      </c>
      <c r="D13" s="56">
        <v>5516</v>
      </c>
      <c r="E13" s="56">
        <v>11556</v>
      </c>
      <c r="F13" s="56">
        <v>41</v>
      </c>
      <c r="G13" s="56">
        <v>17264</v>
      </c>
      <c r="H13" s="56">
        <v>2</v>
      </c>
      <c r="I13" s="56">
        <v>499</v>
      </c>
      <c r="J13" s="56">
        <v>142185</v>
      </c>
      <c r="K13" s="56">
        <v>33519</v>
      </c>
      <c r="L13" s="56">
        <v>68168</v>
      </c>
      <c r="M13" s="56">
        <v>40498</v>
      </c>
      <c r="N13" s="56">
        <v>3977</v>
      </c>
      <c r="O13" s="56">
        <v>2874</v>
      </c>
      <c r="P13" s="56">
        <v>770</v>
      </c>
      <c r="Q13" s="56">
        <v>333</v>
      </c>
      <c r="R13" s="56">
        <v>4929</v>
      </c>
      <c r="S13" s="56">
        <v>2303</v>
      </c>
      <c r="T13" s="56">
        <v>2626</v>
      </c>
    </row>
    <row r="14" spans="1:20" s="210" customFormat="1" ht="16.5" customHeight="1" x14ac:dyDescent="0.4">
      <c r="A14" s="209">
        <v>20</v>
      </c>
      <c r="B14" s="57">
        <v>184795</v>
      </c>
      <c r="C14" s="56">
        <v>33324</v>
      </c>
      <c r="D14" s="56">
        <v>5364</v>
      </c>
      <c r="E14" s="56">
        <v>10936</v>
      </c>
      <c r="F14" s="56">
        <v>43</v>
      </c>
      <c r="G14" s="56">
        <v>16980</v>
      </c>
      <c r="H14" s="56">
        <v>1</v>
      </c>
      <c r="I14" s="56">
        <v>480</v>
      </c>
      <c r="J14" s="56">
        <v>142367</v>
      </c>
      <c r="K14" s="56">
        <v>33370</v>
      </c>
      <c r="L14" s="56">
        <v>66672</v>
      </c>
      <c r="M14" s="56">
        <v>42325</v>
      </c>
      <c r="N14" s="56">
        <v>3803</v>
      </c>
      <c r="O14" s="56">
        <v>2743</v>
      </c>
      <c r="P14" s="56">
        <v>745</v>
      </c>
      <c r="Q14" s="56">
        <v>315</v>
      </c>
      <c r="R14" s="56">
        <v>4821</v>
      </c>
      <c r="S14" s="56">
        <v>2330</v>
      </c>
      <c r="T14" s="56">
        <v>2491</v>
      </c>
    </row>
    <row r="15" spans="1:20" s="210" customFormat="1" ht="16.5" customHeight="1" x14ac:dyDescent="0.4">
      <c r="A15" s="209">
        <v>21</v>
      </c>
      <c r="B15" s="57">
        <v>184793</v>
      </c>
      <c r="C15" s="56">
        <v>32326</v>
      </c>
      <c r="D15" s="56">
        <v>5173</v>
      </c>
      <c r="E15" s="56">
        <v>10397</v>
      </c>
      <c r="F15" s="56">
        <v>37</v>
      </c>
      <c r="G15" s="56">
        <v>16718</v>
      </c>
      <c r="H15" s="56">
        <v>1</v>
      </c>
      <c r="I15" s="56">
        <v>464</v>
      </c>
      <c r="J15" s="56">
        <v>143354</v>
      </c>
      <c r="K15" s="56">
        <v>33953</v>
      </c>
      <c r="L15" s="56">
        <v>65604</v>
      </c>
      <c r="M15" s="56">
        <v>43797</v>
      </c>
      <c r="N15" s="56">
        <v>3780</v>
      </c>
      <c r="O15" s="56">
        <v>2724</v>
      </c>
      <c r="P15" s="56">
        <v>736</v>
      </c>
      <c r="Q15" s="56">
        <v>320</v>
      </c>
      <c r="R15" s="56">
        <v>4869</v>
      </c>
      <c r="S15" s="56">
        <v>2342</v>
      </c>
      <c r="T15" s="56">
        <v>2527</v>
      </c>
    </row>
    <row r="16" spans="1:20" s="210" customFormat="1" ht="16.5" customHeight="1" x14ac:dyDescent="0.4">
      <c r="A16" s="209">
        <v>22</v>
      </c>
      <c r="B16" s="57">
        <v>184991</v>
      </c>
      <c r="C16" s="56">
        <v>31764</v>
      </c>
      <c r="D16" s="56">
        <v>5087</v>
      </c>
      <c r="E16" s="56">
        <v>10018</v>
      </c>
      <c r="F16" s="56">
        <v>39</v>
      </c>
      <c r="G16" s="56">
        <v>16618</v>
      </c>
      <c r="H16" s="56">
        <v>2</v>
      </c>
      <c r="I16" s="56">
        <v>455</v>
      </c>
      <c r="J16" s="56">
        <v>144157</v>
      </c>
      <c r="K16" s="56">
        <v>34489</v>
      </c>
      <c r="L16" s="56">
        <v>64775</v>
      </c>
      <c r="M16" s="56">
        <v>44893</v>
      </c>
      <c r="N16" s="56">
        <v>3744</v>
      </c>
      <c r="O16" s="56">
        <v>2712</v>
      </c>
      <c r="P16" s="56">
        <v>724</v>
      </c>
      <c r="Q16" s="56">
        <v>308</v>
      </c>
      <c r="R16" s="56">
        <v>4871</v>
      </c>
      <c r="S16" s="56">
        <v>2382</v>
      </c>
      <c r="T16" s="56">
        <v>2489</v>
      </c>
    </row>
    <row r="17" spans="1:21" s="210" customFormat="1" ht="16.5" customHeight="1" x14ac:dyDescent="0.4">
      <c r="A17" s="209">
        <v>23</v>
      </c>
      <c r="B17" s="57">
        <v>187581</v>
      </c>
      <c r="C17" s="56">
        <v>31682</v>
      </c>
      <c r="D17" s="56">
        <v>5110</v>
      </c>
      <c r="E17" s="56">
        <v>9841</v>
      </c>
      <c r="F17" s="56">
        <v>36</v>
      </c>
      <c r="G17" s="56">
        <v>16694</v>
      </c>
      <c r="H17" s="56">
        <v>1</v>
      </c>
      <c r="I17" s="56">
        <v>454</v>
      </c>
      <c r="J17" s="56">
        <v>146904</v>
      </c>
      <c r="K17" s="56">
        <v>35730</v>
      </c>
      <c r="L17" s="56">
        <v>64640</v>
      </c>
      <c r="M17" s="56">
        <v>46534</v>
      </c>
      <c r="N17" s="56">
        <v>3734</v>
      </c>
      <c r="O17" s="56">
        <v>2692</v>
      </c>
      <c r="P17" s="56">
        <v>723</v>
      </c>
      <c r="Q17" s="56">
        <v>319</v>
      </c>
      <c r="R17" s="56">
        <v>4807</v>
      </c>
      <c r="S17" s="56">
        <v>2358</v>
      </c>
      <c r="T17" s="56">
        <v>2449</v>
      </c>
    </row>
    <row r="18" spans="1:21" s="210" customFormat="1" ht="16.5" customHeight="1" x14ac:dyDescent="0.4">
      <c r="A18" s="209">
        <v>24</v>
      </c>
      <c r="B18" s="57">
        <v>189229</v>
      </c>
      <c r="C18" s="56">
        <v>31198</v>
      </c>
      <c r="D18" s="56">
        <v>5107</v>
      </c>
      <c r="E18" s="56">
        <v>9596</v>
      </c>
      <c r="F18" s="56">
        <v>33</v>
      </c>
      <c r="G18" s="56">
        <v>16461</v>
      </c>
      <c r="H18" s="56">
        <v>1</v>
      </c>
      <c r="I18" s="56">
        <v>444</v>
      </c>
      <c r="J18" s="56">
        <v>149048</v>
      </c>
      <c r="K18" s="56">
        <v>36513</v>
      </c>
      <c r="L18" s="56">
        <v>63856</v>
      </c>
      <c r="M18" s="56">
        <v>48679</v>
      </c>
      <c r="N18" s="56">
        <v>3695</v>
      </c>
      <c r="O18" s="56">
        <v>2634</v>
      </c>
      <c r="P18" s="56">
        <v>723</v>
      </c>
      <c r="Q18" s="56">
        <v>338</v>
      </c>
      <c r="R18" s="56">
        <v>4844</v>
      </c>
      <c r="S18" s="56">
        <v>2403</v>
      </c>
      <c r="T18" s="56">
        <v>2441</v>
      </c>
    </row>
    <row r="19" spans="1:21" s="210" customFormat="1" ht="16.5" customHeight="1" x14ac:dyDescent="0.4">
      <c r="A19" s="208">
        <v>25</v>
      </c>
      <c r="B19" s="61">
        <v>191169</v>
      </c>
      <c r="C19" s="56">
        <v>30918</v>
      </c>
      <c r="D19" s="56">
        <v>5181</v>
      </c>
      <c r="E19" s="56">
        <v>9396</v>
      </c>
      <c r="F19" s="56">
        <v>37</v>
      </c>
      <c r="G19" s="56">
        <v>16303</v>
      </c>
      <c r="H19" s="56">
        <v>1</v>
      </c>
      <c r="I19" s="56">
        <v>443</v>
      </c>
      <c r="J19" s="56">
        <v>151122</v>
      </c>
      <c r="K19" s="56">
        <v>37491</v>
      </c>
      <c r="L19" s="56">
        <v>62690</v>
      </c>
      <c r="M19" s="56">
        <v>50941</v>
      </c>
      <c r="N19" s="56">
        <v>3718</v>
      </c>
      <c r="O19" s="56">
        <v>2650</v>
      </c>
      <c r="P19" s="56">
        <v>741</v>
      </c>
      <c r="Q19" s="56">
        <v>327</v>
      </c>
      <c r="R19" s="56">
        <v>4968</v>
      </c>
      <c r="S19" s="56">
        <v>2487</v>
      </c>
      <c r="T19" s="56">
        <v>2481</v>
      </c>
    </row>
    <row r="20" spans="1:21" s="210" customFormat="1" ht="16.5" customHeight="1" x14ac:dyDescent="0.4">
      <c r="A20" s="208">
        <v>26</v>
      </c>
      <c r="B20" s="61">
        <v>192304</v>
      </c>
      <c r="C20" s="56">
        <v>30494</v>
      </c>
      <c r="D20" s="56">
        <v>5113</v>
      </c>
      <c r="E20" s="56">
        <v>9212</v>
      </c>
      <c r="F20" s="56">
        <v>38</v>
      </c>
      <c r="G20" s="56">
        <v>16130</v>
      </c>
      <c r="H20" s="56">
        <v>1</v>
      </c>
      <c r="I20" s="56">
        <v>427</v>
      </c>
      <c r="J20" s="56">
        <v>152608</v>
      </c>
      <c r="K20" s="56">
        <v>38264</v>
      </c>
      <c r="L20" s="56">
        <v>61465</v>
      </c>
      <c r="M20" s="56">
        <v>52879</v>
      </c>
      <c r="N20" s="56">
        <v>3739</v>
      </c>
      <c r="O20" s="56">
        <v>2665</v>
      </c>
      <c r="P20" s="56">
        <v>751</v>
      </c>
      <c r="Q20" s="56">
        <v>323</v>
      </c>
      <c r="R20" s="56">
        <v>5036</v>
      </c>
      <c r="S20" s="56">
        <v>2535</v>
      </c>
      <c r="T20" s="56">
        <v>2501</v>
      </c>
    </row>
    <row r="21" spans="1:21" s="210" customFormat="1" ht="16.5" customHeight="1" x14ac:dyDescent="0.4">
      <c r="A21" s="208">
        <v>27</v>
      </c>
      <c r="B21" s="61">
        <v>193365</v>
      </c>
      <c r="C21" s="56">
        <v>30082</v>
      </c>
      <c r="D21" s="56">
        <v>5051</v>
      </c>
      <c r="E21" s="56">
        <v>9110</v>
      </c>
      <c r="F21" s="56">
        <v>38</v>
      </c>
      <c r="G21" s="56">
        <v>15882</v>
      </c>
      <c r="H21" s="56">
        <v>1</v>
      </c>
      <c r="I21" s="56">
        <v>429</v>
      </c>
      <c r="J21" s="56">
        <v>154049</v>
      </c>
      <c r="K21" s="56">
        <v>39247</v>
      </c>
      <c r="L21" s="56">
        <v>60338</v>
      </c>
      <c r="M21" s="56">
        <v>54464</v>
      </c>
      <c r="N21" s="56">
        <v>3792</v>
      </c>
      <c r="O21" s="56">
        <v>2705</v>
      </c>
      <c r="P21" s="56">
        <v>757</v>
      </c>
      <c r="Q21" s="56">
        <v>330</v>
      </c>
      <c r="R21" s="56">
        <v>5013</v>
      </c>
      <c r="S21" s="56">
        <v>2538</v>
      </c>
      <c r="T21" s="56">
        <v>2475</v>
      </c>
    </row>
    <row r="22" spans="1:21" s="210" customFormat="1" ht="16.5" customHeight="1" x14ac:dyDescent="0.4">
      <c r="A22" s="208">
        <v>28</v>
      </c>
      <c r="B22" s="61">
        <v>194859</v>
      </c>
      <c r="C22" s="56">
        <v>29867</v>
      </c>
      <c r="D22" s="56">
        <v>5074</v>
      </c>
      <c r="E22" s="56">
        <v>9064</v>
      </c>
      <c r="F22" s="56">
        <v>39</v>
      </c>
      <c r="G22" s="56">
        <v>15689</v>
      </c>
      <c r="H22" s="56">
        <v>1</v>
      </c>
      <c r="I22" s="56">
        <v>414</v>
      </c>
      <c r="J22" s="56">
        <v>155720</v>
      </c>
      <c r="K22" s="56">
        <v>40640</v>
      </c>
      <c r="L22" s="56">
        <v>59731</v>
      </c>
      <c r="M22" s="56">
        <v>55349</v>
      </c>
      <c r="N22" s="56">
        <v>3856</v>
      </c>
      <c r="O22" s="56">
        <v>2751</v>
      </c>
      <c r="P22" s="56">
        <v>764</v>
      </c>
      <c r="Q22" s="56">
        <v>341</v>
      </c>
      <c r="R22" s="56">
        <v>5002</v>
      </c>
      <c r="S22" s="56">
        <v>2533</v>
      </c>
      <c r="T22" s="56">
        <v>2469</v>
      </c>
    </row>
    <row r="23" spans="1:21" s="210" customFormat="1" ht="16.5" customHeight="1" x14ac:dyDescent="0.4">
      <c r="A23" s="209">
        <v>29</v>
      </c>
      <c r="B23" s="61">
        <v>195598</v>
      </c>
      <c r="C23" s="56">
        <v>29521</v>
      </c>
      <c r="D23" s="56">
        <v>5010</v>
      </c>
      <c r="E23" s="56">
        <v>8945</v>
      </c>
      <c r="F23" s="56">
        <v>42</v>
      </c>
      <c r="G23" s="56">
        <v>15523</v>
      </c>
      <c r="H23" s="56">
        <v>1</v>
      </c>
      <c r="I23" s="56">
        <v>416</v>
      </c>
      <c r="J23" s="56">
        <v>156764</v>
      </c>
      <c r="K23" s="56">
        <v>41950</v>
      </c>
      <c r="L23" s="56">
        <v>58696</v>
      </c>
      <c r="M23" s="56">
        <v>56118</v>
      </c>
      <c r="N23" s="56">
        <v>3854</v>
      </c>
      <c r="O23" s="56">
        <v>2740</v>
      </c>
      <c r="P23" s="56">
        <v>775</v>
      </c>
      <c r="Q23" s="56">
        <v>339</v>
      </c>
      <c r="R23" s="56">
        <v>5043</v>
      </c>
      <c r="S23" s="56">
        <v>2548</v>
      </c>
      <c r="T23" s="56">
        <v>2495</v>
      </c>
    </row>
    <row r="24" spans="1:21" s="210" customFormat="1" ht="16.5" customHeight="1" x14ac:dyDescent="0.4">
      <c r="A24" s="209">
        <v>30</v>
      </c>
      <c r="B24" s="57">
        <v>196433</v>
      </c>
      <c r="C24" s="56">
        <v>29320</v>
      </c>
      <c r="D24" s="56">
        <v>5009</v>
      </c>
      <c r="E24" s="56">
        <v>8804</v>
      </c>
      <c r="F24" s="56">
        <v>44</v>
      </c>
      <c r="G24" s="56">
        <v>15462</v>
      </c>
      <c r="H24" s="56">
        <v>1</v>
      </c>
      <c r="I24" s="56">
        <v>427</v>
      </c>
      <c r="J24" s="56">
        <v>157733</v>
      </c>
      <c r="K24" s="56">
        <v>43255</v>
      </c>
      <c r="L24" s="56">
        <v>57768</v>
      </c>
      <c r="M24" s="56">
        <v>56710</v>
      </c>
      <c r="N24" s="56">
        <v>3881</v>
      </c>
      <c r="O24" s="56">
        <v>2758</v>
      </c>
      <c r="P24" s="56">
        <v>778</v>
      </c>
      <c r="Q24" s="56">
        <v>345</v>
      </c>
      <c r="R24" s="56">
        <v>5072</v>
      </c>
      <c r="S24" s="56">
        <v>2582</v>
      </c>
      <c r="T24" s="56">
        <v>2490</v>
      </c>
    </row>
    <row r="25" spans="1:21" s="210" customFormat="1" ht="16.5" customHeight="1" x14ac:dyDescent="0.4">
      <c r="A25" s="209" t="s">
        <v>220</v>
      </c>
      <c r="B25" s="57">
        <v>193867</v>
      </c>
      <c r="C25" s="57">
        <v>29011</v>
      </c>
      <c r="D25" s="57">
        <v>5022</v>
      </c>
      <c r="E25" s="57">
        <v>8679</v>
      </c>
      <c r="F25" s="57">
        <v>42</v>
      </c>
      <c r="G25" s="57">
        <v>15267</v>
      </c>
      <c r="H25" s="57">
        <v>1</v>
      </c>
      <c r="I25" s="57">
        <v>418</v>
      </c>
      <c r="J25" s="57">
        <v>157939</v>
      </c>
      <c r="K25" s="57">
        <v>44059</v>
      </c>
      <c r="L25" s="57">
        <v>56509</v>
      </c>
      <c r="M25" s="57">
        <v>57371</v>
      </c>
      <c r="N25" s="57">
        <v>3843</v>
      </c>
      <c r="O25" s="57">
        <v>2721</v>
      </c>
      <c r="P25" s="57">
        <v>767</v>
      </c>
      <c r="Q25" s="57">
        <v>355</v>
      </c>
      <c r="R25" s="57">
        <v>2656</v>
      </c>
      <c r="S25" s="57">
        <v>2656</v>
      </c>
      <c r="T25" s="57" t="s">
        <v>221</v>
      </c>
    </row>
    <row r="26" spans="1:21" s="210" customFormat="1" ht="16.5" customHeight="1" x14ac:dyDescent="0.4">
      <c r="A26" s="209">
        <v>2</v>
      </c>
      <c r="B26" s="57">
        <v>194349</v>
      </c>
      <c r="C26" s="57">
        <v>28935</v>
      </c>
      <c r="D26" s="57">
        <v>5029</v>
      </c>
      <c r="E26" s="57">
        <v>8590</v>
      </c>
      <c r="F26" s="57">
        <v>46</v>
      </c>
      <c r="G26" s="57">
        <v>15269</v>
      </c>
      <c r="H26" s="57">
        <v>1</v>
      </c>
      <c r="I26" s="57">
        <v>402</v>
      </c>
      <c r="J26" s="57">
        <v>158483</v>
      </c>
      <c r="K26" s="57">
        <v>45091</v>
      </c>
      <c r="L26" s="57">
        <v>55169</v>
      </c>
      <c r="M26" s="57">
        <v>58223</v>
      </c>
      <c r="N26" s="57">
        <v>3832</v>
      </c>
      <c r="O26" s="57">
        <v>2720</v>
      </c>
      <c r="P26" s="57">
        <v>763</v>
      </c>
      <c r="Q26" s="57">
        <v>349</v>
      </c>
      <c r="R26" s="57">
        <v>2697</v>
      </c>
      <c r="S26" s="57">
        <v>2697</v>
      </c>
      <c r="T26" s="57" t="s">
        <v>221</v>
      </c>
    </row>
    <row r="27" spans="1:21" s="210" customFormat="1" ht="16.5" customHeight="1" x14ac:dyDescent="0.4">
      <c r="A27" s="208">
        <v>3</v>
      </c>
      <c r="B27" s="61">
        <v>194189</v>
      </c>
      <c r="C27" s="57">
        <v>28833</v>
      </c>
      <c r="D27" s="57">
        <v>4988</v>
      </c>
      <c r="E27" s="57">
        <v>8501</v>
      </c>
      <c r="F27" s="57">
        <v>40</v>
      </c>
      <c r="G27" s="57">
        <v>15303</v>
      </c>
      <c r="H27" s="57">
        <v>1</v>
      </c>
      <c r="I27" s="57">
        <v>403</v>
      </c>
      <c r="J27" s="57">
        <v>158383</v>
      </c>
      <c r="K27" s="57">
        <v>45792</v>
      </c>
      <c r="L27" s="57">
        <v>53836</v>
      </c>
      <c r="M27" s="57">
        <v>58755</v>
      </c>
      <c r="N27" s="57">
        <v>3814</v>
      </c>
      <c r="O27" s="57">
        <v>2692</v>
      </c>
      <c r="P27" s="57">
        <v>779</v>
      </c>
      <c r="Q27" s="57">
        <v>343</v>
      </c>
      <c r="R27" s="57">
        <v>2756</v>
      </c>
      <c r="S27" s="57">
        <v>2756</v>
      </c>
      <c r="T27" s="57" t="s">
        <v>221</v>
      </c>
    </row>
    <row r="28" spans="1:21" s="210" customFormat="1" ht="16.5" customHeight="1" x14ac:dyDescent="0.4">
      <c r="A28" s="208">
        <v>4</v>
      </c>
      <c r="B28" s="61">
        <v>195321</v>
      </c>
      <c r="C28" s="57">
        <v>29063</v>
      </c>
      <c r="D28" s="57">
        <v>4996</v>
      </c>
      <c r="E28" s="57">
        <v>8496</v>
      </c>
      <c r="F28" s="57">
        <v>44</v>
      </c>
      <c r="G28" s="57">
        <v>15526</v>
      </c>
      <c r="H28" s="57">
        <v>1</v>
      </c>
      <c r="I28" s="57">
        <v>374</v>
      </c>
      <c r="J28" s="57">
        <v>159229</v>
      </c>
      <c r="K28" s="57">
        <v>46881</v>
      </c>
      <c r="L28" s="57">
        <v>52752</v>
      </c>
      <c r="M28" s="57">
        <v>59596</v>
      </c>
      <c r="N28" s="57">
        <v>3894</v>
      </c>
      <c r="O28" s="57">
        <v>2748</v>
      </c>
      <c r="P28" s="57">
        <v>796</v>
      </c>
      <c r="Q28" s="57">
        <v>350</v>
      </c>
      <c r="R28" s="57">
        <v>2831</v>
      </c>
      <c r="S28" s="57">
        <v>2831</v>
      </c>
      <c r="T28" s="57" t="s">
        <v>221</v>
      </c>
    </row>
    <row r="29" spans="1:21" s="210" customFormat="1" ht="16.5" customHeight="1" x14ac:dyDescent="0.4">
      <c r="A29" s="208">
        <v>5</v>
      </c>
      <c r="B29" s="57">
        <v>194842</v>
      </c>
      <c r="C29" s="57">
        <v>28977</v>
      </c>
      <c r="D29" s="57">
        <v>4920</v>
      </c>
      <c r="E29" s="57">
        <v>8459</v>
      </c>
      <c r="F29" s="57">
        <v>48</v>
      </c>
      <c r="G29" s="57">
        <v>15549</v>
      </c>
      <c r="H29" s="57">
        <v>1</v>
      </c>
      <c r="I29" s="57">
        <v>373</v>
      </c>
      <c r="J29" s="57">
        <v>158712</v>
      </c>
      <c r="K29" s="57">
        <v>47977</v>
      </c>
      <c r="L29" s="57">
        <v>51050</v>
      </c>
      <c r="M29" s="57">
        <v>59685</v>
      </c>
      <c r="N29" s="57">
        <v>3874</v>
      </c>
      <c r="O29" s="57">
        <v>2714</v>
      </c>
      <c r="P29" s="57">
        <v>817</v>
      </c>
      <c r="Q29" s="57">
        <v>343</v>
      </c>
      <c r="R29" s="57">
        <v>2906</v>
      </c>
      <c r="S29" s="57">
        <v>2906</v>
      </c>
      <c r="T29" s="57" t="s">
        <v>221</v>
      </c>
    </row>
    <row r="30" spans="1:21" s="210" customFormat="1" ht="16.5" customHeight="1" x14ac:dyDescent="0.4">
      <c r="A30" s="208">
        <v>6</v>
      </c>
      <c r="B30" s="57">
        <v>195135</v>
      </c>
      <c r="C30" s="57">
        <v>28738</v>
      </c>
      <c r="D30" s="57">
        <v>4834</v>
      </c>
      <c r="E30" s="57">
        <v>8348</v>
      </c>
      <c r="F30" s="57">
        <v>52</v>
      </c>
      <c r="G30" s="57">
        <v>15503</v>
      </c>
      <c r="H30" s="57">
        <v>1</v>
      </c>
      <c r="I30" s="57">
        <v>370</v>
      </c>
      <c r="J30" s="57">
        <v>159255</v>
      </c>
      <c r="K30" s="57">
        <v>49409</v>
      </c>
      <c r="L30" s="57">
        <v>49583</v>
      </c>
      <c r="M30" s="57">
        <v>60263</v>
      </c>
      <c r="N30" s="57">
        <v>3848</v>
      </c>
      <c r="O30" s="57">
        <v>2687</v>
      </c>
      <c r="P30" s="57">
        <v>818</v>
      </c>
      <c r="Q30" s="57">
        <v>343</v>
      </c>
      <c r="R30" s="57">
        <v>2924</v>
      </c>
      <c r="S30" s="57">
        <v>2924</v>
      </c>
      <c r="T30" s="57" t="s">
        <v>221</v>
      </c>
    </row>
    <row r="31" spans="1:21" s="210" customFormat="1" x14ac:dyDescent="0.15">
      <c r="A31" s="211" t="s">
        <v>140</v>
      </c>
      <c r="B31" s="60"/>
      <c r="C31" s="56"/>
      <c r="D31" s="56"/>
      <c r="E31" s="56"/>
      <c r="F31" s="56"/>
      <c r="G31" s="56"/>
      <c r="H31" s="56"/>
      <c r="I31" s="56"/>
      <c r="J31" s="56"/>
      <c r="K31" s="56"/>
      <c r="L31" s="56"/>
    </row>
    <row r="32" spans="1:21" s="59" customFormat="1" ht="16.5" customHeight="1" x14ac:dyDescent="0.4">
      <c r="A32" s="58" t="s">
        <v>139</v>
      </c>
      <c r="B32" s="55"/>
      <c r="C32" s="55"/>
      <c r="D32" s="56">
        <v>3216</v>
      </c>
      <c r="E32" s="56">
        <v>8248</v>
      </c>
      <c r="F32" s="56">
        <v>28</v>
      </c>
      <c r="G32" s="56"/>
      <c r="H32" s="55"/>
      <c r="I32" s="56"/>
      <c r="J32" s="55"/>
      <c r="K32" s="56">
        <v>49335</v>
      </c>
      <c r="L32" s="56">
        <v>49268</v>
      </c>
      <c r="M32" s="56"/>
      <c r="N32" s="55"/>
      <c r="O32" s="56">
        <v>2153</v>
      </c>
      <c r="P32" s="56">
        <v>818</v>
      </c>
      <c r="Q32" s="56"/>
      <c r="R32" s="56"/>
      <c r="S32" s="56"/>
      <c r="T32" s="56"/>
      <c r="U32" s="55"/>
    </row>
    <row r="33" spans="1:21" s="59" customFormat="1" ht="16.5" customHeight="1" x14ac:dyDescent="0.4">
      <c r="A33" s="58"/>
      <c r="B33" s="57">
        <v>195321</v>
      </c>
      <c r="C33" s="56">
        <v>28738</v>
      </c>
      <c r="D33" s="56"/>
      <c r="E33" s="56"/>
      <c r="F33" s="56"/>
      <c r="G33" s="56">
        <v>15503</v>
      </c>
      <c r="H33" s="56">
        <v>1</v>
      </c>
      <c r="I33" s="56">
        <v>370</v>
      </c>
      <c r="J33" s="56">
        <v>159255</v>
      </c>
      <c r="K33" s="56"/>
      <c r="L33" s="56"/>
      <c r="M33" s="56">
        <v>60263</v>
      </c>
      <c r="N33" s="56">
        <v>3848</v>
      </c>
      <c r="O33" s="56"/>
      <c r="P33" s="56"/>
      <c r="Q33" s="56">
        <v>343</v>
      </c>
      <c r="R33" s="56">
        <v>2924</v>
      </c>
      <c r="S33" s="57">
        <v>2924</v>
      </c>
      <c r="T33" s="57" t="s">
        <v>221</v>
      </c>
      <c r="U33" s="55"/>
    </row>
    <row r="34" spans="1:21" s="55" customFormat="1" ht="16.5" customHeight="1" x14ac:dyDescent="0.4">
      <c r="A34" s="58" t="s">
        <v>138</v>
      </c>
      <c r="B34" s="56"/>
      <c r="C34" s="56"/>
      <c r="D34" s="56">
        <v>1618</v>
      </c>
      <c r="E34" s="56">
        <v>100</v>
      </c>
      <c r="F34" s="56">
        <v>24</v>
      </c>
      <c r="G34" s="56"/>
      <c r="H34" s="56"/>
      <c r="I34" s="56"/>
      <c r="J34" s="56"/>
      <c r="K34" s="56">
        <v>74</v>
      </c>
      <c r="L34" s="56">
        <v>315</v>
      </c>
      <c r="M34" s="56"/>
      <c r="N34" s="56"/>
      <c r="O34" s="56">
        <v>534</v>
      </c>
      <c r="P34" s="57">
        <v>0</v>
      </c>
      <c r="Q34" s="56"/>
      <c r="R34" s="56"/>
      <c r="S34" s="56"/>
      <c r="T34" s="56"/>
    </row>
    <row r="35" spans="1:21" ht="6" customHeight="1" x14ac:dyDescent="0.15">
      <c r="A35" s="212"/>
      <c r="B35" s="154"/>
      <c r="C35" s="154"/>
      <c r="D35" s="154"/>
      <c r="E35" s="154"/>
      <c r="F35" s="154"/>
      <c r="G35" s="154"/>
      <c r="H35" s="154"/>
      <c r="I35" s="154"/>
      <c r="J35" s="154"/>
      <c r="K35" s="54"/>
      <c r="L35" s="54"/>
      <c r="M35" s="54"/>
      <c r="N35" s="54"/>
      <c r="O35" s="54"/>
      <c r="P35" s="54"/>
      <c r="Q35" s="54"/>
      <c r="R35" s="54"/>
      <c r="S35" s="54"/>
      <c r="T35" s="54"/>
    </row>
    <row r="36" spans="1:21" ht="15" customHeight="1" x14ac:dyDescent="0.15">
      <c r="A36" s="123" t="s">
        <v>137</v>
      </c>
      <c r="K36" s="123"/>
      <c r="L36" s="123"/>
      <c r="M36" s="123"/>
      <c r="N36" s="123"/>
      <c r="O36" s="123"/>
      <c r="P36" s="123"/>
      <c r="Q36" s="123"/>
      <c r="R36" s="123"/>
      <c r="S36" s="123"/>
      <c r="T36" s="123"/>
    </row>
    <row r="39" spans="1:21" x14ac:dyDescent="0.15">
      <c r="B39" s="5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</row>
  </sheetData>
  <mergeCells count="5">
    <mergeCell ref="B6:B7"/>
    <mergeCell ref="C6:G6"/>
    <mergeCell ref="J6:M6"/>
    <mergeCell ref="N6:Q6"/>
    <mergeCell ref="R6:T6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4"/>
  <sheetViews>
    <sheetView zoomScaleNormal="100" workbookViewId="0">
      <selection activeCell="D1" sqref="D1"/>
    </sheetView>
  </sheetViews>
  <sheetFormatPr defaultRowHeight="13.5" x14ac:dyDescent="0.15"/>
  <cols>
    <col min="1" max="5" width="10.625" style="122" customWidth="1"/>
    <col min="6" max="6" width="11.625" style="122" customWidth="1"/>
    <col min="7" max="8" width="10.625" style="122" customWidth="1"/>
    <col min="9" max="256" width="9" style="122"/>
    <col min="257" max="261" width="10.625" style="122" customWidth="1"/>
    <col min="262" max="262" width="11.625" style="122" customWidth="1"/>
    <col min="263" max="264" width="10.625" style="122" customWidth="1"/>
    <col min="265" max="512" width="9" style="122"/>
    <col min="513" max="517" width="10.625" style="122" customWidth="1"/>
    <col min="518" max="518" width="11.625" style="122" customWidth="1"/>
    <col min="519" max="520" width="10.625" style="122" customWidth="1"/>
    <col min="521" max="768" width="9" style="122"/>
    <col min="769" max="773" width="10.625" style="122" customWidth="1"/>
    <col min="774" max="774" width="11.625" style="122" customWidth="1"/>
    <col min="775" max="776" width="10.625" style="122" customWidth="1"/>
    <col min="777" max="1024" width="9" style="122"/>
    <col min="1025" max="1029" width="10.625" style="122" customWidth="1"/>
    <col min="1030" max="1030" width="11.625" style="122" customWidth="1"/>
    <col min="1031" max="1032" width="10.625" style="122" customWidth="1"/>
    <col min="1033" max="1280" width="9" style="122"/>
    <col min="1281" max="1285" width="10.625" style="122" customWidth="1"/>
    <col min="1286" max="1286" width="11.625" style="122" customWidth="1"/>
    <col min="1287" max="1288" width="10.625" style="122" customWidth="1"/>
    <col min="1289" max="1536" width="9" style="122"/>
    <col min="1537" max="1541" width="10.625" style="122" customWidth="1"/>
    <col min="1542" max="1542" width="11.625" style="122" customWidth="1"/>
    <col min="1543" max="1544" width="10.625" style="122" customWidth="1"/>
    <col min="1545" max="1792" width="9" style="122"/>
    <col min="1793" max="1797" width="10.625" style="122" customWidth="1"/>
    <col min="1798" max="1798" width="11.625" style="122" customWidth="1"/>
    <col min="1799" max="1800" width="10.625" style="122" customWidth="1"/>
    <col min="1801" max="2048" width="9" style="122"/>
    <col min="2049" max="2053" width="10.625" style="122" customWidth="1"/>
    <col min="2054" max="2054" width="11.625" style="122" customWidth="1"/>
    <col min="2055" max="2056" width="10.625" style="122" customWidth="1"/>
    <col min="2057" max="2304" width="9" style="122"/>
    <col min="2305" max="2309" width="10.625" style="122" customWidth="1"/>
    <col min="2310" max="2310" width="11.625" style="122" customWidth="1"/>
    <col min="2311" max="2312" width="10.625" style="122" customWidth="1"/>
    <col min="2313" max="2560" width="9" style="122"/>
    <col min="2561" max="2565" width="10.625" style="122" customWidth="1"/>
    <col min="2566" max="2566" width="11.625" style="122" customWidth="1"/>
    <col min="2567" max="2568" width="10.625" style="122" customWidth="1"/>
    <col min="2569" max="2816" width="9" style="122"/>
    <col min="2817" max="2821" width="10.625" style="122" customWidth="1"/>
    <col min="2822" max="2822" width="11.625" style="122" customWidth="1"/>
    <col min="2823" max="2824" width="10.625" style="122" customWidth="1"/>
    <col min="2825" max="3072" width="9" style="122"/>
    <col min="3073" max="3077" width="10.625" style="122" customWidth="1"/>
    <col min="3078" max="3078" width="11.625" style="122" customWidth="1"/>
    <col min="3079" max="3080" width="10.625" style="122" customWidth="1"/>
    <col min="3081" max="3328" width="9" style="122"/>
    <col min="3329" max="3333" width="10.625" style="122" customWidth="1"/>
    <col min="3334" max="3334" width="11.625" style="122" customWidth="1"/>
    <col min="3335" max="3336" width="10.625" style="122" customWidth="1"/>
    <col min="3337" max="3584" width="9" style="122"/>
    <col min="3585" max="3589" width="10.625" style="122" customWidth="1"/>
    <col min="3590" max="3590" width="11.625" style="122" customWidth="1"/>
    <col min="3591" max="3592" width="10.625" style="122" customWidth="1"/>
    <col min="3593" max="3840" width="9" style="122"/>
    <col min="3841" max="3845" width="10.625" style="122" customWidth="1"/>
    <col min="3846" max="3846" width="11.625" style="122" customWidth="1"/>
    <col min="3847" max="3848" width="10.625" style="122" customWidth="1"/>
    <col min="3849" max="4096" width="9" style="122"/>
    <col min="4097" max="4101" width="10.625" style="122" customWidth="1"/>
    <col min="4102" max="4102" width="11.625" style="122" customWidth="1"/>
    <col min="4103" max="4104" width="10.625" style="122" customWidth="1"/>
    <col min="4105" max="4352" width="9" style="122"/>
    <col min="4353" max="4357" width="10.625" style="122" customWidth="1"/>
    <col min="4358" max="4358" width="11.625" style="122" customWidth="1"/>
    <col min="4359" max="4360" width="10.625" style="122" customWidth="1"/>
    <col min="4361" max="4608" width="9" style="122"/>
    <col min="4609" max="4613" width="10.625" style="122" customWidth="1"/>
    <col min="4614" max="4614" width="11.625" style="122" customWidth="1"/>
    <col min="4615" max="4616" width="10.625" style="122" customWidth="1"/>
    <col min="4617" max="4864" width="9" style="122"/>
    <col min="4865" max="4869" width="10.625" style="122" customWidth="1"/>
    <col min="4870" max="4870" width="11.625" style="122" customWidth="1"/>
    <col min="4871" max="4872" width="10.625" style="122" customWidth="1"/>
    <col min="4873" max="5120" width="9" style="122"/>
    <col min="5121" max="5125" width="10.625" style="122" customWidth="1"/>
    <col min="5126" max="5126" width="11.625" style="122" customWidth="1"/>
    <col min="5127" max="5128" width="10.625" style="122" customWidth="1"/>
    <col min="5129" max="5376" width="9" style="122"/>
    <col min="5377" max="5381" width="10.625" style="122" customWidth="1"/>
    <col min="5382" max="5382" width="11.625" style="122" customWidth="1"/>
    <col min="5383" max="5384" width="10.625" style="122" customWidth="1"/>
    <col min="5385" max="5632" width="9" style="122"/>
    <col min="5633" max="5637" width="10.625" style="122" customWidth="1"/>
    <col min="5638" max="5638" width="11.625" style="122" customWidth="1"/>
    <col min="5639" max="5640" width="10.625" style="122" customWidth="1"/>
    <col min="5641" max="5888" width="9" style="122"/>
    <col min="5889" max="5893" width="10.625" style="122" customWidth="1"/>
    <col min="5894" max="5894" width="11.625" style="122" customWidth="1"/>
    <col min="5895" max="5896" width="10.625" style="122" customWidth="1"/>
    <col min="5897" max="6144" width="9" style="122"/>
    <col min="6145" max="6149" width="10.625" style="122" customWidth="1"/>
    <col min="6150" max="6150" width="11.625" style="122" customWidth="1"/>
    <col min="6151" max="6152" width="10.625" style="122" customWidth="1"/>
    <col min="6153" max="6400" width="9" style="122"/>
    <col min="6401" max="6405" width="10.625" style="122" customWidth="1"/>
    <col min="6406" max="6406" width="11.625" style="122" customWidth="1"/>
    <col min="6407" max="6408" width="10.625" style="122" customWidth="1"/>
    <col min="6409" max="6656" width="9" style="122"/>
    <col min="6657" max="6661" width="10.625" style="122" customWidth="1"/>
    <col min="6662" max="6662" width="11.625" style="122" customWidth="1"/>
    <col min="6663" max="6664" width="10.625" style="122" customWidth="1"/>
    <col min="6665" max="6912" width="9" style="122"/>
    <col min="6913" max="6917" width="10.625" style="122" customWidth="1"/>
    <col min="6918" max="6918" width="11.625" style="122" customWidth="1"/>
    <col min="6919" max="6920" width="10.625" style="122" customWidth="1"/>
    <col min="6921" max="7168" width="9" style="122"/>
    <col min="7169" max="7173" width="10.625" style="122" customWidth="1"/>
    <col min="7174" max="7174" width="11.625" style="122" customWidth="1"/>
    <col min="7175" max="7176" width="10.625" style="122" customWidth="1"/>
    <col min="7177" max="7424" width="9" style="122"/>
    <col min="7425" max="7429" width="10.625" style="122" customWidth="1"/>
    <col min="7430" max="7430" width="11.625" style="122" customWidth="1"/>
    <col min="7431" max="7432" width="10.625" style="122" customWidth="1"/>
    <col min="7433" max="7680" width="9" style="122"/>
    <col min="7681" max="7685" width="10.625" style="122" customWidth="1"/>
    <col min="7686" max="7686" width="11.625" style="122" customWidth="1"/>
    <col min="7687" max="7688" width="10.625" style="122" customWidth="1"/>
    <col min="7689" max="7936" width="9" style="122"/>
    <col min="7937" max="7941" width="10.625" style="122" customWidth="1"/>
    <col min="7942" max="7942" width="11.625" style="122" customWidth="1"/>
    <col min="7943" max="7944" width="10.625" style="122" customWidth="1"/>
    <col min="7945" max="8192" width="9" style="122"/>
    <col min="8193" max="8197" width="10.625" style="122" customWidth="1"/>
    <col min="8198" max="8198" width="11.625" style="122" customWidth="1"/>
    <col min="8199" max="8200" width="10.625" style="122" customWidth="1"/>
    <col min="8201" max="8448" width="9" style="122"/>
    <col min="8449" max="8453" width="10.625" style="122" customWidth="1"/>
    <col min="8454" max="8454" width="11.625" style="122" customWidth="1"/>
    <col min="8455" max="8456" width="10.625" style="122" customWidth="1"/>
    <col min="8457" max="8704" width="9" style="122"/>
    <col min="8705" max="8709" width="10.625" style="122" customWidth="1"/>
    <col min="8710" max="8710" width="11.625" style="122" customWidth="1"/>
    <col min="8711" max="8712" width="10.625" style="122" customWidth="1"/>
    <col min="8713" max="8960" width="9" style="122"/>
    <col min="8961" max="8965" width="10.625" style="122" customWidth="1"/>
    <col min="8966" max="8966" width="11.625" style="122" customWidth="1"/>
    <col min="8967" max="8968" width="10.625" style="122" customWidth="1"/>
    <col min="8969" max="9216" width="9" style="122"/>
    <col min="9217" max="9221" width="10.625" style="122" customWidth="1"/>
    <col min="9222" max="9222" width="11.625" style="122" customWidth="1"/>
    <col min="9223" max="9224" width="10.625" style="122" customWidth="1"/>
    <col min="9225" max="9472" width="9" style="122"/>
    <col min="9473" max="9477" width="10.625" style="122" customWidth="1"/>
    <col min="9478" max="9478" width="11.625" style="122" customWidth="1"/>
    <col min="9479" max="9480" width="10.625" style="122" customWidth="1"/>
    <col min="9481" max="9728" width="9" style="122"/>
    <col min="9729" max="9733" width="10.625" style="122" customWidth="1"/>
    <col min="9734" max="9734" width="11.625" style="122" customWidth="1"/>
    <col min="9735" max="9736" width="10.625" style="122" customWidth="1"/>
    <col min="9737" max="9984" width="9" style="122"/>
    <col min="9985" max="9989" width="10.625" style="122" customWidth="1"/>
    <col min="9990" max="9990" width="11.625" style="122" customWidth="1"/>
    <col min="9991" max="9992" width="10.625" style="122" customWidth="1"/>
    <col min="9993" max="10240" width="9" style="122"/>
    <col min="10241" max="10245" width="10.625" style="122" customWidth="1"/>
    <col min="10246" max="10246" width="11.625" style="122" customWidth="1"/>
    <col min="10247" max="10248" width="10.625" style="122" customWidth="1"/>
    <col min="10249" max="10496" width="9" style="122"/>
    <col min="10497" max="10501" width="10.625" style="122" customWidth="1"/>
    <col min="10502" max="10502" width="11.625" style="122" customWidth="1"/>
    <col min="10503" max="10504" width="10.625" style="122" customWidth="1"/>
    <col min="10505" max="10752" width="9" style="122"/>
    <col min="10753" max="10757" width="10.625" style="122" customWidth="1"/>
    <col min="10758" max="10758" width="11.625" style="122" customWidth="1"/>
    <col min="10759" max="10760" width="10.625" style="122" customWidth="1"/>
    <col min="10761" max="11008" width="9" style="122"/>
    <col min="11009" max="11013" width="10.625" style="122" customWidth="1"/>
    <col min="11014" max="11014" width="11.625" style="122" customWidth="1"/>
    <col min="11015" max="11016" width="10.625" style="122" customWidth="1"/>
    <col min="11017" max="11264" width="9" style="122"/>
    <col min="11265" max="11269" width="10.625" style="122" customWidth="1"/>
    <col min="11270" max="11270" width="11.625" style="122" customWidth="1"/>
    <col min="11271" max="11272" width="10.625" style="122" customWidth="1"/>
    <col min="11273" max="11520" width="9" style="122"/>
    <col min="11521" max="11525" width="10.625" style="122" customWidth="1"/>
    <col min="11526" max="11526" width="11.625" style="122" customWidth="1"/>
    <col min="11527" max="11528" width="10.625" style="122" customWidth="1"/>
    <col min="11529" max="11776" width="9" style="122"/>
    <col min="11777" max="11781" width="10.625" style="122" customWidth="1"/>
    <col min="11782" max="11782" width="11.625" style="122" customWidth="1"/>
    <col min="11783" max="11784" width="10.625" style="122" customWidth="1"/>
    <col min="11785" max="12032" width="9" style="122"/>
    <col min="12033" max="12037" width="10.625" style="122" customWidth="1"/>
    <col min="12038" max="12038" width="11.625" style="122" customWidth="1"/>
    <col min="12039" max="12040" width="10.625" style="122" customWidth="1"/>
    <col min="12041" max="12288" width="9" style="122"/>
    <col min="12289" max="12293" width="10.625" style="122" customWidth="1"/>
    <col min="12294" max="12294" width="11.625" style="122" customWidth="1"/>
    <col min="12295" max="12296" width="10.625" style="122" customWidth="1"/>
    <col min="12297" max="12544" width="9" style="122"/>
    <col min="12545" max="12549" width="10.625" style="122" customWidth="1"/>
    <col min="12550" max="12550" width="11.625" style="122" customWidth="1"/>
    <col min="12551" max="12552" width="10.625" style="122" customWidth="1"/>
    <col min="12553" max="12800" width="9" style="122"/>
    <col min="12801" max="12805" width="10.625" style="122" customWidth="1"/>
    <col min="12806" max="12806" width="11.625" style="122" customWidth="1"/>
    <col min="12807" max="12808" width="10.625" style="122" customWidth="1"/>
    <col min="12809" max="13056" width="9" style="122"/>
    <col min="13057" max="13061" width="10.625" style="122" customWidth="1"/>
    <col min="13062" max="13062" width="11.625" style="122" customWidth="1"/>
    <col min="13063" max="13064" width="10.625" style="122" customWidth="1"/>
    <col min="13065" max="13312" width="9" style="122"/>
    <col min="13313" max="13317" width="10.625" style="122" customWidth="1"/>
    <col min="13318" max="13318" width="11.625" style="122" customWidth="1"/>
    <col min="13319" max="13320" width="10.625" style="122" customWidth="1"/>
    <col min="13321" max="13568" width="9" style="122"/>
    <col min="13569" max="13573" width="10.625" style="122" customWidth="1"/>
    <col min="13574" max="13574" width="11.625" style="122" customWidth="1"/>
    <col min="13575" max="13576" width="10.625" style="122" customWidth="1"/>
    <col min="13577" max="13824" width="9" style="122"/>
    <col min="13825" max="13829" width="10.625" style="122" customWidth="1"/>
    <col min="13830" max="13830" width="11.625" style="122" customWidth="1"/>
    <col min="13831" max="13832" width="10.625" style="122" customWidth="1"/>
    <col min="13833" max="14080" width="9" style="122"/>
    <col min="14081" max="14085" width="10.625" style="122" customWidth="1"/>
    <col min="14086" max="14086" width="11.625" style="122" customWidth="1"/>
    <col min="14087" max="14088" width="10.625" style="122" customWidth="1"/>
    <col min="14089" max="14336" width="9" style="122"/>
    <col min="14337" max="14341" width="10.625" style="122" customWidth="1"/>
    <col min="14342" max="14342" width="11.625" style="122" customWidth="1"/>
    <col min="14343" max="14344" width="10.625" style="122" customWidth="1"/>
    <col min="14345" max="14592" width="9" style="122"/>
    <col min="14593" max="14597" width="10.625" style="122" customWidth="1"/>
    <col min="14598" max="14598" width="11.625" style="122" customWidth="1"/>
    <col min="14599" max="14600" width="10.625" style="122" customWidth="1"/>
    <col min="14601" max="14848" width="9" style="122"/>
    <col min="14849" max="14853" width="10.625" style="122" customWidth="1"/>
    <col min="14854" max="14854" width="11.625" style="122" customWidth="1"/>
    <col min="14855" max="14856" width="10.625" style="122" customWidth="1"/>
    <col min="14857" max="15104" width="9" style="122"/>
    <col min="15105" max="15109" width="10.625" style="122" customWidth="1"/>
    <col min="15110" max="15110" width="11.625" style="122" customWidth="1"/>
    <col min="15111" max="15112" width="10.625" style="122" customWidth="1"/>
    <col min="15113" max="15360" width="9" style="122"/>
    <col min="15361" max="15365" width="10.625" style="122" customWidth="1"/>
    <col min="15366" max="15366" width="11.625" style="122" customWidth="1"/>
    <col min="15367" max="15368" width="10.625" style="122" customWidth="1"/>
    <col min="15369" max="15616" width="9" style="122"/>
    <col min="15617" max="15621" width="10.625" style="122" customWidth="1"/>
    <col min="15622" max="15622" width="11.625" style="122" customWidth="1"/>
    <col min="15623" max="15624" width="10.625" style="122" customWidth="1"/>
    <col min="15625" max="15872" width="9" style="122"/>
    <col min="15873" max="15877" width="10.625" style="122" customWidth="1"/>
    <col min="15878" max="15878" width="11.625" style="122" customWidth="1"/>
    <col min="15879" max="15880" width="10.625" style="122" customWidth="1"/>
    <col min="15881" max="16128" width="9" style="122"/>
    <col min="16129" max="16133" width="10.625" style="122" customWidth="1"/>
    <col min="16134" max="16134" width="11.625" style="122" customWidth="1"/>
    <col min="16135" max="16136" width="10.625" style="122" customWidth="1"/>
    <col min="16137" max="16384" width="9" style="122"/>
  </cols>
  <sheetData>
    <row r="1" spans="1:8" ht="24.75" customHeight="1" x14ac:dyDescent="0.15">
      <c r="A1" s="143" t="s">
        <v>179</v>
      </c>
    </row>
    <row r="2" spans="1:8" ht="9" customHeight="1" x14ac:dyDescent="0.2">
      <c r="A2" s="172"/>
    </row>
    <row r="3" spans="1:8" x14ac:dyDescent="0.15">
      <c r="A3" s="125" t="s">
        <v>178</v>
      </c>
    </row>
    <row r="4" spans="1:8" ht="6" customHeight="1" x14ac:dyDescent="0.15">
      <c r="A4" s="138"/>
      <c r="B4" s="138"/>
      <c r="C4" s="138"/>
      <c r="D4" s="138"/>
      <c r="E4" s="138"/>
      <c r="F4" s="138"/>
      <c r="G4" s="138"/>
      <c r="H4" s="138"/>
    </row>
    <row r="5" spans="1:8" ht="16.5" customHeight="1" x14ac:dyDescent="0.15">
      <c r="A5" s="280" t="s">
        <v>75</v>
      </c>
      <c r="B5" s="275" t="s">
        <v>177</v>
      </c>
      <c r="C5" s="294"/>
      <c r="D5" s="294"/>
      <c r="E5" s="276"/>
      <c r="F5" s="213" t="s">
        <v>176</v>
      </c>
      <c r="G5" s="282" t="s">
        <v>175</v>
      </c>
      <c r="H5" s="195" t="s">
        <v>174</v>
      </c>
    </row>
    <row r="6" spans="1:8" ht="16.5" customHeight="1" x14ac:dyDescent="0.15">
      <c r="A6" s="281"/>
      <c r="B6" s="214" t="s">
        <v>143</v>
      </c>
      <c r="C6" s="214" t="s">
        <v>173</v>
      </c>
      <c r="D6" s="214" t="s">
        <v>172</v>
      </c>
      <c r="E6" s="214" t="s">
        <v>171</v>
      </c>
      <c r="F6" s="191" t="s">
        <v>170</v>
      </c>
      <c r="G6" s="283"/>
      <c r="H6" s="190" t="s">
        <v>169</v>
      </c>
    </row>
    <row r="7" spans="1:8" ht="6" customHeight="1" x14ac:dyDescent="0.15">
      <c r="A7" s="194"/>
      <c r="B7" s="215"/>
      <c r="C7" s="195"/>
      <c r="D7" s="195"/>
      <c r="E7" s="195"/>
      <c r="F7" s="195"/>
      <c r="G7" s="195"/>
      <c r="H7" s="195"/>
    </row>
    <row r="8" spans="1:8" ht="16.5" customHeight="1" x14ac:dyDescent="0.15">
      <c r="A8" s="179" t="s">
        <v>168</v>
      </c>
      <c r="B8" s="148">
        <v>48</v>
      </c>
      <c r="C8" s="141">
        <v>2</v>
      </c>
      <c r="D8" s="141">
        <v>37</v>
      </c>
      <c r="E8" s="141">
        <v>9</v>
      </c>
      <c r="F8" s="141">
        <v>353</v>
      </c>
      <c r="G8" s="141">
        <v>306</v>
      </c>
      <c r="H8" s="141">
        <v>69</v>
      </c>
    </row>
    <row r="9" spans="1:8" ht="16.5" customHeight="1" x14ac:dyDescent="0.15">
      <c r="A9" s="179">
        <v>15</v>
      </c>
      <c r="B9" s="148">
        <v>48</v>
      </c>
      <c r="C9" s="141">
        <v>2</v>
      </c>
      <c r="D9" s="141">
        <v>37</v>
      </c>
      <c r="E9" s="141">
        <v>9</v>
      </c>
      <c r="F9" s="141">
        <v>434</v>
      </c>
      <c r="G9" s="141">
        <v>296</v>
      </c>
      <c r="H9" s="141">
        <v>78</v>
      </c>
    </row>
    <row r="10" spans="1:8" ht="16.5" customHeight="1" x14ac:dyDescent="0.15">
      <c r="A10" s="179">
        <v>16</v>
      </c>
      <c r="B10" s="148">
        <v>47</v>
      </c>
      <c r="C10" s="141">
        <v>2</v>
      </c>
      <c r="D10" s="141">
        <v>37</v>
      </c>
      <c r="E10" s="141">
        <v>8</v>
      </c>
      <c r="F10" s="141">
        <v>368</v>
      </c>
      <c r="G10" s="141">
        <v>298</v>
      </c>
      <c r="H10" s="141">
        <v>80</v>
      </c>
    </row>
    <row r="11" spans="1:8" ht="16.5" customHeight="1" x14ac:dyDescent="0.15">
      <c r="A11" s="179">
        <v>17</v>
      </c>
      <c r="B11" s="148">
        <v>47</v>
      </c>
      <c r="C11" s="141">
        <v>2</v>
      </c>
      <c r="D11" s="141">
        <v>37</v>
      </c>
      <c r="E11" s="141">
        <v>8</v>
      </c>
      <c r="F11" s="141">
        <v>295</v>
      </c>
      <c r="G11" s="141">
        <v>324</v>
      </c>
      <c r="H11" s="141">
        <v>81</v>
      </c>
    </row>
    <row r="12" spans="1:8" ht="16.5" customHeight="1" x14ac:dyDescent="0.15">
      <c r="A12" s="179">
        <v>18</v>
      </c>
      <c r="B12" s="148">
        <v>54</v>
      </c>
      <c r="C12" s="141">
        <v>2</v>
      </c>
      <c r="D12" s="141">
        <v>42</v>
      </c>
      <c r="E12" s="141">
        <v>10</v>
      </c>
      <c r="F12" s="141">
        <v>240</v>
      </c>
      <c r="G12" s="141">
        <v>256</v>
      </c>
      <c r="H12" s="141">
        <v>67</v>
      </c>
    </row>
    <row r="13" spans="1:8" ht="16.5" customHeight="1" x14ac:dyDescent="0.15">
      <c r="A13" s="179">
        <v>19</v>
      </c>
      <c r="B13" s="148">
        <v>54</v>
      </c>
      <c r="C13" s="295">
        <v>44</v>
      </c>
      <c r="D13" s="295"/>
      <c r="E13" s="141">
        <v>10</v>
      </c>
      <c r="F13" s="141">
        <v>355</v>
      </c>
      <c r="G13" s="141">
        <v>374</v>
      </c>
      <c r="H13" s="141">
        <v>81</v>
      </c>
    </row>
    <row r="14" spans="1:8" ht="16.5" customHeight="1" x14ac:dyDescent="0.15">
      <c r="A14" s="179">
        <v>20</v>
      </c>
      <c r="B14" s="148">
        <v>54</v>
      </c>
      <c r="C14" s="295">
        <v>44</v>
      </c>
      <c r="D14" s="295"/>
      <c r="E14" s="141">
        <v>10</v>
      </c>
      <c r="F14" s="141">
        <v>479</v>
      </c>
      <c r="G14" s="141">
        <v>357</v>
      </c>
      <c r="H14" s="141">
        <v>82</v>
      </c>
    </row>
    <row r="15" spans="1:8" ht="16.5" customHeight="1" x14ac:dyDescent="0.15">
      <c r="A15" s="179">
        <v>21</v>
      </c>
      <c r="B15" s="148">
        <v>54</v>
      </c>
      <c r="C15" s="295">
        <v>44</v>
      </c>
      <c r="D15" s="295"/>
      <c r="E15" s="141">
        <v>10</v>
      </c>
      <c r="F15" s="141">
        <v>373</v>
      </c>
      <c r="G15" s="141">
        <v>382</v>
      </c>
      <c r="H15" s="141">
        <v>83</v>
      </c>
    </row>
    <row r="16" spans="1:8" ht="16.5" customHeight="1" x14ac:dyDescent="0.15">
      <c r="A16" s="181">
        <v>22</v>
      </c>
      <c r="B16" s="141">
        <v>54</v>
      </c>
      <c r="C16" s="295">
        <v>44</v>
      </c>
      <c r="D16" s="295"/>
      <c r="E16" s="141">
        <v>10</v>
      </c>
      <c r="F16" s="141">
        <v>398</v>
      </c>
      <c r="G16" s="141">
        <v>362</v>
      </c>
      <c r="H16" s="141">
        <v>86</v>
      </c>
    </row>
    <row r="17" spans="1:8" ht="16.5" customHeight="1" x14ac:dyDescent="0.15">
      <c r="A17" s="181">
        <v>23</v>
      </c>
      <c r="B17" s="141">
        <v>54</v>
      </c>
      <c r="C17" s="295">
        <v>44</v>
      </c>
      <c r="D17" s="295"/>
      <c r="E17" s="141">
        <v>10</v>
      </c>
      <c r="F17" s="141">
        <v>391</v>
      </c>
      <c r="G17" s="141">
        <v>354</v>
      </c>
      <c r="H17" s="141">
        <v>84</v>
      </c>
    </row>
    <row r="18" spans="1:8" ht="16.5" customHeight="1" x14ac:dyDescent="0.15">
      <c r="A18" s="181">
        <v>24</v>
      </c>
      <c r="B18" s="141">
        <v>54</v>
      </c>
      <c r="C18" s="295">
        <v>44</v>
      </c>
      <c r="D18" s="295"/>
      <c r="E18" s="141">
        <v>10</v>
      </c>
      <c r="F18" s="141">
        <v>391</v>
      </c>
      <c r="G18" s="141">
        <v>354</v>
      </c>
      <c r="H18" s="141">
        <v>84</v>
      </c>
    </row>
    <row r="19" spans="1:8" ht="16.5" customHeight="1" x14ac:dyDescent="0.15">
      <c r="A19" s="179">
        <v>25</v>
      </c>
      <c r="B19" s="148">
        <v>54</v>
      </c>
      <c r="C19" s="295">
        <v>44</v>
      </c>
      <c r="D19" s="295"/>
      <c r="E19" s="141">
        <v>10</v>
      </c>
      <c r="F19" s="141">
        <v>391</v>
      </c>
      <c r="G19" s="141">
        <v>354</v>
      </c>
      <c r="H19" s="141">
        <v>84</v>
      </c>
    </row>
    <row r="20" spans="1:8" ht="16.5" customHeight="1" thickBot="1" x14ac:dyDescent="0.2">
      <c r="A20" s="179">
        <v>26</v>
      </c>
      <c r="B20" s="148">
        <v>54</v>
      </c>
      <c r="C20" s="295">
        <v>44</v>
      </c>
      <c r="D20" s="295"/>
      <c r="E20" s="141">
        <v>10</v>
      </c>
      <c r="F20" s="141">
        <v>391</v>
      </c>
      <c r="G20" s="141">
        <v>354</v>
      </c>
      <c r="H20" s="141">
        <v>84</v>
      </c>
    </row>
    <row r="21" spans="1:8" ht="24" customHeight="1" thickBot="1" x14ac:dyDescent="0.2">
      <c r="A21" s="179">
        <v>27</v>
      </c>
      <c r="B21" s="291" t="s">
        <v>167</v>
      </c>
      <c r="C21" s="292"/>
      <c r="D21" s="292"/>
      <c r="E21" s="292"/>
      <c r="F21" s="292"/>
      <c r="G21" s="292"/>
      <c r="H21" s="293"/>
    </row>
    <row r="22" spans="1:8" ht="6" customHeight="1" x14ac:dyDescent="0.15">
      <c r="A22" s="188"/>
      <c r="B22" s="216"/>
      <c r="C22" s="188"/>
      <c r="D22" s="188"/>
      <c r="E22" s="188"/>
      <c r="F22" s="188"/>
      <c r="G22" s="188"/>
      <c r="H22" s="188"/>
    </row>
    <row r="23" spans="1:8" ht="15" customHeight="1" x14ac:dyDescent="0.15">
      <c r="A23" s="141" t="s">
        <v>166</v>
      </c>
      <c r="B23" s="141"/>
      <c r="C23" s="141"/>
      <c r="D23" s="141"/>
      <c r="E23" s="141"/>
      <c r="F23" s="141"/>
      <c r="G23" s="141"/>
      <c r="H23" s="141"/>
    </row>
    <row r="24" spans="1:8" x14ac:dyDescent="0.15">
      <c r="A24" s="141" t="s">
        <v>165</v>
      </c>
    </row>
  </sheetData>
  <mergeCells count="12">
    <mergeCell ref="B21:H21"/>
    <mergeCell ref="A5:A6"/>
    <mergeCell ref="B5:E5"/>
    <mergeCell ref="G5:G6"/>
    <mergeCell ref="C13:D13"/>
    <mergeCell ref="C14:D14"/>
    <mergeCell ref="C15:D15"/>
    <mergeCell ref="C16:D16"/>
    <mergeCell ref="C20:D20"/>
    <mergeCell ref="C19:D19"/>
    <mergeCell ref="C18:D18"/>
    <mergeCell ref="C17:D17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baseType="lpstr" size="15">
      <vt:lpstr>目次</vt:lpstr>
      <vt:lpstr>表9-1</vt:lpstr>
      <vt:lpstr>表9-2</vt:lpstr>
      <vt:lpstr>表9-3</vt:lpstr>
      <vt:lpstr>表9-4</vt:lpstr>
      <vt:lpstr>表9-5</vt:lpstr>
      <vt:lpstr>表9-6</vt:lpstr>
      <vt:lpstr>表9-7 </vt:lpstr>
      <vt:lpstr>表9-8</vt:lpstr>
      <vt:lpstr>表9-9</vt:lpstr>
      <vt:lpstr>表9-10</vt:lpstr>
      <vt:lpstr>表9-11</vt:lpstr>
      <vt:lpstr>'表9-10'!Print_Area</vt:lpstr>
      <vt:lpstr>'表9-8'!Print_Area</vt:lpstr>
      <vt:lpstr>'表9-9'!Print_Area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2021-12-17T09:00:19Z</dcterms:created>
  <dcterms:modified xsi:type="dcterms:W3CDTF">2026-03-31T02:30:28Z</dcterms:modified>
</cp:coreProperties>
</file>