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50_環境部_0100_環境課\地球温暖化対策係\_★省エネ高効率設備導入費補助金【常用】\04計算シート\確定版\HP用\"/>
    </mc:Choice>
  </mc:AlternateContent>
  <xr:revisionPtr revIDLastSave="0" documentId="13_ncr:1_{D4EF1ED7-286F-404B-8424-B0DA597243ED}" xr6:coauthVersionLast="47" xr6:coauthVersionMax="47" xr10:uidLastSave="{00000000-0000-0000-0000-000000000000}"/>
  <workbookProtection workbookAlgorithmName="SHA-512" workbookHashValue="hUU70t3+lr4nQe1/DJLkJt0ONvnkKs0vaOMzSS8iK8D6xoSMulVpgNQvpdFZgyaZUVWZbyJ9wGGbMRTvb2QS9w==" workbookSaltValue="G6WPNzQA5NV08wk2AGJ0XQ==" workbookSpinCount="100000" lockStructure="1"/>
  <bookViews>
    <workbookView xWindow="-120" yWindow="-120" windowWidth="20730" windowHeight="11160" xr2:uid="{00000000-000D-0000-FFFF-FFFF00000000}"/>
  </bookViews>
  <sheets>
    <sheet name="入力フォーム" sheetId="1" r:id="rId1"/>
    <sheet name="判定" sheetId="3" r:id="rId2"/>
    <sheet name="Sheet1" sheetId="4" state="hidden" r:id="rId3"/>
  </sheets>
  <definedNames>
    <definedName name="_xlnm.Print_Area" localSheetId="1">判定!$A$1:$P$41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F8" i="4" l="1"/>
  <c r="C8" i="4"/>
  <c r="T3" i="4" l="1"/>
  <c r="S3" i="4"/>
  <c r="R3" i="4"/>
  <c r="Q3" i="4"/>
  <c r="P3" i="4"/>
  <c r="O3" i="4"/>
  <c r="N3" i="4"/>
  <c r="M3" i="4"/>
  <c r="L3" i="4"/>
  <c r="K3" i="4"/>
  <c r="J3" i="4"/>
  <c r="T4" i="4"/>
  <c r="S4" i="4"/>
  <c r="R4" i="4"/>
  <c r="Q4" i="4"/>
  <c r="P4" i="4"/>
  <c r="O4" i="4"/>
  <c r="N4" i="4"/>
  <c r="M4" i="4"/>
  <c r="L4" i="4"/>
  <c r="K4" i="4"/>
  <c r="J4" i="4"/>
  <c r="I4" i="4"/>
  <c r="I3" i="4"/>
  <c r="F2" i="4"/>
  <c r="F4" i="4" s="1"/>
  <c r="C2" i="4"/>
  <c r="C4" i="4" s="1"/>
  <c r="F14" i="4" l="1"/>
  <c r="F6" i="4"/>
  <c r="C14" i="4"/>
  <c r="C6" i="4"/>
  <c r="U3" i="4"/>
  <c r="U4" i="4"/>
  <c r="F12" i="4" l="1"/>
  <c r="C12" i="4"/>
  <c r="C4" i="3" l="1"/>
  <c r="C9" i="3"/>
  <c r="C14" i="3" s="1"/>
  <c r="C24" i="3" l="1"/>
</calcChain>
</file>

<file path=xl/sharedStrings.xml><?xml version="1.0" encoding="utf-8"?>
<sst xmlns="http://schemas.openxmlformats.org/spreadsheetml/2006/main" count="93" uniqueCount="68">
  <si>
    <t>時間/日</t>
    <rPh sb="0" eb="2">
      <t>ジカン</t>
    </rPh>
    <rPh sb="3" eb="4">
      <t>ニチ</t>
    </rPh>
    <phoneticPr fontId="1"/>
  </si>
  <si>
    <t>例：平日の１日あたりの使用時間６時間、土日の１日あたりの使用時間１０時間の場合</t>
    <rPh sb="0" eb="1">
      <t>レイ</t>
    </rPh>
    <rPh sb="2" eb="4">
      <t>ヘイジツ</t>
    </rPh>
    <rPh sb="6" eb="7">
      <t>ニチ</t>
    </rPh>
    <rPh sb="11" eb="13">
      <t>シヨウ</t>
    </rPh>
    <rPh sb="13" eb="15">
      <t>ジカン</t>
    </rPh>
    <rPh sb="16" eb="18">
      <t>ジカン</t>
    </rPh>
    <rPh sb="19" eb="21">
      <t>ドニチ</t>
    </rPh>
    <rPh sb="23" eb="24">
      <t>ニチ</t>
    </rPh>
    <rPh sb="28" eb="30">
      <t>シヨウ</t>
    </rPh>
    <rPh sb="30" eb="32">
      <t>ジカン</t>
    </rPh>
    <rPh sb="34" eb="36">
      <t>ジカン</t>
    </rPh>
    <rPh sb="37" eb="39">
      <t>バアイ</t>
    </rPh>
    <phoneticPr fontId="1"/>
  </si>
  <si>
    <t>　　（（平日）６時間/日×５日＋（土日）１３時間/日×２日）÷７日＝８時間/日</t>
    <rPh sb="4" eb="6">
      <t>ヘイジツ</t>
    </rPh>
    <rPh sb="8" eb="10">
      <t>ジカン</t>
    </rPh>
    <rPh sb="11" eb="12">
      <t>ニチ</t>
    </rPh>
    <rPh sb="14" eb="15">
      <t>ニチ</t>
    </rPh>
    <rPh sb="17" eb="19">
      <t>ドニチ</t>
    </rPh>
    <rPh sb="22" eb="24">
      <t>ジカン</t>
    </rPh>
    <rPh sb="25" eb="26">
      <t>ニチ</t>
    </rPh>
    <rPh sb="28" eb="29">
      <t>ニチ</t>
    </rPh>
    <rPh sb="32" eb="33">
      <t>ニチ</t>
    </rPh>
    <rPh sb="35" eb="37">
      <t>ジカン</t>
    </rPh>
    <rPh sb="38" eb="39">
      <t>ニチ</t>
    </rPh>
    <phoneticPr fontId="1"/>
  </si>
  <si>
    <t>夏季（冷房）</t>
    <rPh sb="0" eb="2">
      <t>カキ</t>
    </rPh>
    <rPh sb="3" eb="5">
      <t>レイボウ</t>
    </rPh>
    <phoneticPr fontId="1"/>
  </si>
  <si>
    <t>冬季（暖房）</t>
    <rPh sb="0" eb="2">
      <t>トウキ</t>
    </rPh>
    <rPh sb="3" eb="5">
      <t>ダンボウ</t>
    </rPh>
    <phoneticPr fontId="1"/>
  </si>
  <si>
    <t>冷房能力</t>
    <rPh sb="0" eb="2">
      <t>レイボウ</t>
    </rPh>
    <rPh sb="2" eb="4">
      <t>ノウリョク</t>
    </rPh>
    <phoneticPr fontId="1"/>
  </si>
  <si>
    <t>暖房能力</t>
    <rPh sb="0" eb="2">
      <t>ダンボウ</t>
    </rPh>
    <rPh sb="2" eb="4">
      <t>ノウリョク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</si>
  <si>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</si>
  <si>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</si>
  <si>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</si>
  <si>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</si>
  <si>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</si>
  <si>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</si>
  <si>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</si>
  <si>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</si>
  <si>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</si>
  <si>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</si>
  <si>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メーカー</t>
    <phoneticPr fontId="1"/>
  </si>
  <si>
    <t>型番</t>
    <rPh sb="0" eb="2">
      <t>カタバン</t>
    </rPh>
    <phoneticPr fontId="1"/>
  </si>
  <si>
    <t>製品名</t>
    <rPh sb="0" eb="3">
      <t>セイヒンメイ</t>
    </rPh>
    <phoneticPr fontId="1"/>
  </si>
  <si>
    <t>⑴　エアコンの導入は更新ですか、新規ですか。</t>
    <rPh sb="7" eb="9">
      <t>ドウニュウ</t>
    </rPh>
    <rPh sb="10" eb="12">
      <t>コウシン</t>
    </rPh>
    <rPh sb="16" eb="18">
      <t>シンキ</t>
    </rPh>
    <phoneticPr fontId="1"/>
  </si>
  <si>
    <t>1月</t>
    <rPh sb="1" eb="2">
      <t>ガツ</t>
    </rPh>
    <phoneticPr fontId="1"/>
  </si>
  <si>
    <t>2月</t>
  </si>
  <si>
    <t>年間ＣＯ２削減率</t>
    <rPh sb="0" eb="2">
      <t>ネンカン</t>
    </rPh>
    <rPh sb="5" eb="7">
      <t>サクゲン</t>
    </rPh>
    <rPh sb="7" eb="8">
      <t>リツ</t>
    </rPh>
    <phoneticPr fontId="1"/>
  </si>
  <si>
    <t>年間ＣＯ２削減量</t>
    <rPh sb="0" eb="2">
      <t>ネンカン</t>
    </rPh>
    <rPh sb="5" eb="7">
      <t>サクゲン</t>
    </rPh>
    <rPh sb="7" eb="8">
      <t>リョウ</t>
    </rPh>
    <phoneticPr fontId="1"/>
  </si>
  <si>
    <t>％</t>
    <phoneticPr fontId="1"/>
  </si>
  <si>
    <t>補助対象設備判定</t>
    <rPh sb="0" eb="2">
      <t>ホジョ</t>
    </rPh>
    <rPh sb="2" eb="4">
      <t>タイショウ</t>
    </rPh>
    <rPh sb="4" eb="6">
      <t>セツビ</t>
    </rPh>
    <rPh sb="6" eb="8">
      <t>ハンテイ</t>
    </rPh>
    <phoneticPr fontId="1"/>
  </si>
  <si>
    <r>
      <t>ｋｇ-ＣＯ</t>
    </r>
    <r>
      <rPr>
        <vertAlign val="subscript"/>
        <sz val="14"/>
        <color theme="1"/>
        <rFont val="ＭＳ ゴシック"/>
        <family val="3"/>
        <charset val="128"/>
      </rPr>
      <t>２</t>
    </r>
    <phoneticPr fontId="1"/>
  </si>
  <si>
    <t>導入するエアコンの年間ＣＯ２排出量</t>
    <rPh sb="0" eb="2">
      <t>ドウニュウ</t>
    </rPh>
    <rPh sb="9" eb="11">
      <t>ネンカン</t>
    </rPh>
    <rPh sb="14" eb="16">
      <t>ハイシュツ</t>
    </rPh>
    <rPh sb="16" eb="17">
      <t>リョウ</t>
    </rPh>
    <phoneticPr fontId="1"/>
  </si>
  <si>
    <t>既存（または想定）のエアコンの年間ＣＯ２排出量</t>
    <rPh sb="0" eb="2">
      <t>キゾン</t>
    </rPh>
    <rPh sb="6" eb="8">
      <t>ソウテイ</t>
    </rPh>
    <rPh sb="15" eb="17">
      <t>ネンカン</t>
    </rPh>
    <rPh sb="20" eb="22">
      <t>ハイシュツ</t>
    </rPh>
    <rPh sb="22" eb="23">
      <t>リョウ</t>
    </rPh>
    <phoneticPr fontId="1"/>
  </si>
  <si>
    <t>ｋＷ</t>
    <phoneticPr fontId="1"/>
  </si>
  <si>
    <t>↑単位に注意</t>
    <rPh sb="1" eb="3">
      <t>タンイ</t>
    </rPh>
    <rPh sb="4" eb="6">
      <t>チュウイ</t>
    </rPh>
    <phoneticPr fontId="1"/>
  </si>
  <si>
    <t>Ｗ</t>
    <phoneticPr fontId="1"/>
  </si>
  <si>
    <t>冷房消費電力</t>
    <rPh sb="0" eb="2">
      <t>レイボウ</t>
    </rPh>
    <rPh sb="2" eb="4">
      <t>ショウヒ</t>
    </rPh>
    <rPh sb="4" eb="6">
      <t>デンリョク</t>
    </rPh>
    <phoneticPr fontId="1"/>
  </si>
  <si>
    <t>暖房消費電力</t>
    <rPh sb="0" eb="2">
      <t>ダンボウ</t>
    </rPh>
    <rPh sb="2" eb="4">
      <t>ショウヒ</t>
    </rPh>
    <rPh sb="4" eb="6">
      <t>デンリョク</t>
    </rPh>
    <phoneticPr fontId="1"/>
  </si>
  <si>
    <t>１　本補助金を使って導入するエアコンについてご入力ください。</t>
    <rPh sb="2" eb="3">
      <t>ホン</t>
    </rPh>
    <rPh sb="3" eb="6">
      <t>ホジョキン</t>
    </rPh>
    <rPh sb="7" eb="8">
      <t>ツカ</t>
    </rPh>
    <rPh sb="10" eb="12">
      <t>ドウニュウ</t>
    </rPh>
    <rPh sb="23" eb="25">
      <t>ニュウリョク</t>
    </rPh>
    <phoneticPr fontId="1"/>
  </si>
  <si>
    <t>⑵　エアコンの１日あたりの平均利用時間数をご入力ください。</t>
    <rPh sb="8" eb="9">
      <t>ニチ</t>
    </rPh>
    <rPh sb="13" eb="15">
      <t>ヘイキン</t>
    </rPh>
    <rPh sb="15" eb="17">
      <t>リヨウ</t>
    </rPh>
    <rPh sb="17" eb="19">
      <t>ジカン</t>
    </rPh>
    <rPh sb="19" eb="20">
      <t>スウ</t>
    </rPh>
    <rPh sb="22" eb="24">
      <t>ニュウリョク</t>
    </rPh>
    <phoneticPr fontId="1"/>
  </si>
  <si>
    <t>⑶　エアコンの使用月をご入力ください。</t>
    <rPh sb="7" eb="9">
      <t>シヨウ</t>
    </rPh>
    <rPh sb="9" eb="10">
      <t>ツキ</t>
    </rPh>
    <rPh sb="12" eb="14">
      <t>ニュウリョク</t>
    </rPh>
    <phoneticPr fontId="1"/>
  </si>
  <si>
    <t>⑷　エアコンのメーカー・製品名・型番をご入力ください。</t>
    <rPh sb="12" eb="15">
      <t>セイヒンメイ</t>
    </rPh>
    <rPh sb="16" eb="18">
      <t>カタバン</t>
    </rPh>
    <rPh sb="20" eb="22">
      <t>ニュウリョク</t>
    </rPh>
    <phoneticPr fontId="1"/>
  </si>
  <si>
    <t>２　既存のエアコンについてご入力ください。</t>
    <rPh sb="2" eb="4">
      <t>キゾン</t>
    </rPh>
    <rPh sb="14" eb="16">
      <t>ニュウリョク</t>
    </rPh>
    <phoneticPr fontId="1"/>
  </si>
  <si>
    <t>⑴　エアコンのメーカー・製品名・型番をご入力ください。</t>
    <rPh sb="12" eb="15">
      <t>セイヒンメイ</t>
    </rPh>
    <rPh sb="16" eb="18">
      <t>カタバン</t>
    </rPh>
    <rPh sb="20" eb="22">
      <t>ニュウリョク</t>
    </rPh>
    <phoneticPr fontId="1"/>
  </si>
  <si>
    <t>⑸　</t>
    <phoneticPr fontId="1"/>
  </si>
  <si>
    <t>をご入力ください。</t>
  </si>
  <si>
    <t>エアコンの</t>
    <phoneticPr fontId="1"/>
  </si>
  <si>
    <t>⑵　エアコンの冷房/暖房消費電力をご入力ください。</t>
    <rPh sb="7" eb="9">
      <t>レイボウ</t>
    </rPh>
    <rPh sb="10" eb="12">
      <t>ダンボウ</t>
    </rPh>
    <rPh sb="12" eb="14">
      <t>ショウヒ</t>
    </rPh>
    <rPh sb="14" eb="16">
      <t>デンリョク</t>
    </rPh>
    <rPh sb="18" eb="20">
      <t>ニュウリョク</t>
    </rPh>
    <phoneticPr fontId="1"/>
  </si>
  <si>
    <t>Ｗ</t>
  </si>
  <si>
    <t>冷房/暖房能力</t>
    <phoneticPr fontId="1"/>
  </si>
  <si>
    <t>・冷房/暖房消費電力</t>
  </si>
  <si>
    <t>冷房使用時間（年間）</t>
    <rPh sb="0" eb="2">
      <t>レイボウ</t>
    </rPh>
    <rPh sb="2" eb="6">
      <t>シヨウジカン</t>
    </rPh>
    <rPh sb="7" eb="9">
      <t>ネンカン</t>
    </rPh>
    <phoneticPr fontId="1"/>
  </si>
  <si>
    <t>冷房使用月</t>
    <rPh sb="0" eb="2">
      <t>レイボウ</t>
    </rPh>
    <rPh sb="2" eb="5">
      <t>シヨウツキ</t>
    </rPh>
    <phoneticPr fontId="1"/>
  </si>
  <si>
    <t>暖房使用月</t>
    <rPh sb="0" eb="2">
      <t>ダンボウ</t>
    </rPh>
    <rPh sb="2" eb="5">
      <t>シヨウツキ</t>
    </rPh>
    <phoneticPr fontId="1"/>
  </si>
  <si>
    <t>暖房使用時間（年間）</t>
    <rPh sb="0" eb="2">
      <t>ダンボウ</t>
    </rPh>
    <rPh sb="2" eb="6">
      <t>シヨウジカン</t>
    </rPh>
    <rPh sb="7" eb="9">
      <t>ネンカン</t>
    </rPh>
    <phoneticPr fontId="1"/>
  </si>
  <si>
    <t>導入後の冷房消費電力量（年間）</t>
    <rPh sb="0" eb="3">
      <t>ドウニュウゴ</t>
    </rPh>
    <rPh sb="4" eb="6">
      <t>レイボウ</t>
    </rPh>
    <rPh sb="6" eb="8">
      <t>ショウヒ</t>
    </rPh>
    <rPh sb="8" eb="11">
      <t>デンリョクリョウ</t>
    </rPh>
    <rPh sb="12" eb="14">
      <t>ネンカン</t>
    </rPh>
    <phoneticPr fontId="1"/>
  </si>
  <si>
    <t>導入後の暖房消費電力量（年間）</t>
    <rPh sb="0" eb="3">
      <t>ドウニュウゴ</t>
    </rPh>
    <rPh sb="4" eb="6">
      <t>ダンボウ</t>
    </rPh>
    <rPh sb="6" eb="8">
      <t>ショウヒ</t>
    </rPh>
    <rPh sb="8" eb="11">
      <t>デンリョクリョウ</t>
    </rPh>
    <rPh sb="12" eb="14">
      <t>ネンカン</t>
    </rPh>
    <phoneticPr fontId="1"/>
  </si>
  <si>
    <t>1月</t>
  </si>
  <si>
    <t>冷房</t>
  </si>
  <si>
    <t>暖房</t>
  </si>
  <si>
    <t>合計</t>
    <rPh sb="0" eb="2">
      <t>ゴウケイ</t>
    </rPh>
    <phoneticPr fontId="1"/>
  </si>
  <si>
    <t>補正係数</t>
    <rPh sb="0" eb="4">
      <t>ホセイケイスウ</t>
    </rPh>
    <phoneticPr fontId="1"/>
  </si>
  <si>
    <t>導入機器冷房COP</t>
    <rPh sb="0" eb="4">
      <t>ドウニュウキキ</t>
    </rPh>
    <rPh sb="4" eb="6">
      <t>レイボウ</t>
    </rPh>
    <phoneticPr fontId="1"/>
  </si>
  <si>
    <t>導入機器暖房COP</t>
    <rPh sb="0" eb="4">
      <t>ドウニュウキキ</t>
    </rPh>
    <rPh sb="4" eb="6">
      <t>ダンボウ</t>
    </rPh>
    <phoneticPr fontId="1"/>
  </si>
  <si>
    <t>既存機器冷房COP（新規の場合）</t>
    <rPh sb="0" eb="2">
      <t>キゾン</t>
    </rPh>
    <rPh sb="2" eb="4">
      <t>キキ</t>
    </rPh>
    <rPh sb="4" eb="6">
      <t>レイボウ</t>
    </rPh>
    <rPh sb="10" eb="12">
      <t>シンキ</t>
    </rPh>
    <rPh sb="13" eb="15">
      <t>バアイ</t>
    </rPh>
    <phoneticPr fontId="1"/>
  </si>
  <si>
    <t>既存機器暖房消費電力量（新規の場合）</t>
    <rPh sb="0" eb="2">
      <t>キゾン</t>
    </rPh>
    <rPh sb="2" eb="4">
      <t>キキ</t>
    </rPh>
    <rPh sb="4" eb="6">
      <t>ダンボウ</t>
    </rPh>
    <rPh sb="6" eb="8">
      <t>ショウヒ</t>
    </rPh>
    <rPh sb="8" eb="11">
      <t>デンリョクリョウ</t>
    </rPh>
    <rPh sb="12" eb="14">
      <t>シンキ</t>
    </rPh>
    <rPh sb="15" eb="17">
      <t>バアイ</t>
    </rPh>
    <phoneticPr fontId="1"/>
  </si>
  <si>
    <t>既存機器冷房消費電力量（新規の場合）</t>
    <rPh sb="0" eb="2">
      <t>キゾン</t>
    </rPh>
    <rPh sb="2" eb="4">
      <t>キキ</t>
    </rPh>
    <rPh sb="4" eb="6">
      <t>レイボウ</t>
    </rPh>
    <rPh sb="6" eb="11">
      <t>ショウヒデンリョクリョウ</t>
    </rPh>
    <rPh sb="12" eb="14">
      <t>シンキ</t>
    </rPh>
    <rPh sb="15" eb="17">
      <t>バアイ</t>
    </rPh>
    <phoneticPr fontId="1"/>
  </si>
  <si>
    <t>既存機器冷房消費電力量（更新の場合）</t>
    <rPh sb="0" eb="2">
      <t>キゾン</t>
    </rPh>
    <rPh sb="2" eb="4">
      <t>キキ</t>
    </rPh>
    <rPh sb="4" eb="6">
      <t>レイボウ</t>
    </rPh>
    <rPh sb="6" eb="11">
      <t>ショウヒデンリョクリョウ</t>
    </rPh>
    <rPh sb="12" eb="14">
      <t>コウシン</t>
    </rPh>
    <rPh sb="15" eb="17">
      <t>バアイ</t>
    </rPh>
    <phoneticPr fontId="1"/>
  </si>
  <si>
    <t>既存機器暖房消費電力量（更新の場合）</t>
    <rPh sb="0" eb="2">
      <t>キゾン</t>
    </rPh>
    <rPh sb="2" eb="4">
      <t>キキ</t>
    </rPh>
    <rPh sb="4" eb="6">
      <t>ダンボウ</t>
    </rPh>
    <rPh sb="6" eb="11">
      <t>ショウヒデンリョクリョウ</t>
    </rPh>
    <rPh sb="12" eb="14">
      <t>コウシン</t>
    </rPh>
    <rPh sb="15" eb="17">
      <t>バアイ</t>
    </rPh>
    <phoneticPr fontId="1"/>
  </si>
  <si>
    <t>既存機器暖房COP（新規の場合）</t>
    <rPh sb="0" eb="2">
      <t>キゾン</t>
    </rPh>
    <rPh sb="2" eb="4">
      <t>キキ</t>
    </rPh>
    <rPh sb="4" eb="6">
      <t>ダンボウ</t>
    </rPh>
    <rPh sb="10" eb="12">
      <t>シンキ</t>
    </rPh>
    <rPh sb="13" eb="15">
      <t>バアイ</t>
    </rPh>
    <phoneticPr fontId="1"/>
  </si>
  <si>
    <t>・ 能力、消費電力は「定格能力」、「定格消費電力」
　 と表記されている場合もあります。
・「標準」／「低温」で数値が複数ある場合は、
　「標準」の値をご入力ください。
・「夏季」／「冬季」／「中間期」で数値が複数ある場合は、
　「中間期」の値をご入力ください。</t>
    <rPh sb="2" eb="4">
      <t>ノウリョク</t>
    </rPh>
    <rPh sb="5" eb="9">
      <t>ショウヒデンリョク</t>
    </rPh>
    <rPh sb="11" eb="13">
      <t>テイカク</t>
    </rPh>
    <rPh sb="13" eb="15">
      <t>ノウリョク</t>
    </rPh>
    <rPh sb="18" eb="20">
      <t>テイカク</t>
    </rPh>
    <rPh sb="20" eb="24">
      <t>ショウヒデンリョク</t>
    </rPh>
    <rPh sb="29" eb="31">
      <t>ヒョウキ</t>
    </rPh>
    <rPh sb="36" eb="38">
      <t>バアイ</t>
    </rPh>
    <rPh sb="48" eb="50">
      <t>ヒョウジュン</t>
    </rPh>
    <rPh sb="53" eb="55">
      <t>テイオン</t>
    </rPh>
    <rPh sb="57" eb="59">
      <t>スウチ</t>
    </rPh>
    <rPh sb="60" eb="62">
      <t>フクスウ</t>
    </rPh>
    <rPh sb="64" eb="66">
      <t>バアイ</t>
    </rPh>
    <rPh sb="71" eb="73">
      <t>ヒョウジュン</t>
    </rPh>
    <rPh sb="75" eb="76">
      <t>アタイ</t>
    </rPh>
    <rPh sb="78" eb="80">
      <t>ニュウリョク</t>
    </rPh>
    <rPh sb="89" eb="91">
      <t>カキ</t>
    </rPh>
    <rPh sb="94" eb="96">
      <t>トウキ</t>
    </rPh>
    <rPh sb="99" eb="102">
      <t>チュウカンキ</t>
    </rPh>
    <rPh sb="111" eb="113">
      <t>バアイ</t>
    </rPh>
    <rPh sb="118" eb="121">
      <t>チュウカンキ</t>
    </rPh>
    <rPh sb="123" eb="124">
      <t>アタイ</t>
    </rPh>
    <rPh sb="126" eb="1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</si>
</sst>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.00;&quot;△ &quot;#,##0.00"/>
    <numFmt numFmtId="178" formatCode="#,##0;&quot;△ &quot;#,##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vertAlign val="subscript"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00D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5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vertical="center"/>
    </xf>
    <xf numFmtId="178" fontId="5" fillId="3" borderId="1" xfId="0" applyNumberFormat="1" applyFont="1" applyFill="1" applyBorder="1">
      <alignment vertical="center"/>
    </xf>
    <xf numFmtId="178" fontId="5" fillId="3" borderId="2" xfId="0" applyNumberFormat="1" applyFont="1" applyFill="1" applyBorder="1">
      <alignment vertical="center"/>
    </xf>
    <xf numFmtId="178" fontId="5" fillId="3" borderId="3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3" fillId="4" borderId="0" xfId="0" applyFont="1" applyFill="1" applyAlignment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2" fillId="7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177" fontId="6" fillId="0" borderId="1" xfId="0" applyNumberFormat="1" applyFont="1" applyFill="1" applyBorder="1">
      <alignment vertical="center"/>
    </xf>
    <xf numFmtId="177" fontId="6" fillId="0" borderId="2" xfId="0" applyNumberFormat="1" applyFont="1" applyFill="1" applyBorder="1">
      <alignment vertical="center"/>
    </xf>
    <xf numFmtId="0" fontId="6" fillId="0" borderId="1" xfId="0" applyNumberFormat="1" applyFont="1" applyBorder="1">
      <alignment vertical="center"/>
    </xf>
    <xf numFmtId="0" fontId="6" fillId="0" borderId="2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10">
    <dxf>
      <font>
        <b/>
        <i val="0"/>
        <color theme="4" tint="-0.499984740745262"/>
      </font>
      <fill>
        <patternFill>
          <bgColor theme="4" tint="0.59996337778862885"/>
        </patternFill>
      </fill>
    </dxf>
    <dxf>
      <font>
        <b/>
        <i val="0"/>
        <color rgb="FFCC00CC"/>
      </font>
      <fill>
        <patternFill>
          <bgColor rgb="FFFF99FF"/>
        </patternFill>
      </fill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D200D2"/>
      <color rgb="FFFFCCFF"/>
      <color rgb="FFCC00CC"/>
      <color rgb="FFFF99FF"/>
      <color rgb="FFFF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219075</xdr:colOff>
      <xdr:row>37</xdr:row>
      <xdr:rowOff>28576</xdr:rowOff>
    </xdr:from>
    <xdr:to>
      <xdr:col>26</xdr:col>
      <xdr:colOff>76200</xdr:colOff>
      <xdr:row>45</xdr:row>
      <xdr:rowOff>200026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99AD55A-6DFB-4753-8181-8C6F90DA0199}"/>
            </a:ext>
          </a:extLst>
        </xdr:cNvPr>
        <xdr:cNvSpPr/>
      </xdr:nvSpPr>
      <xdr:spPr>
        <a:xfrm>
          <a:off x="5705475" y="9391651"/>
          <a:ext cx="314325" cy="2419350"/>
        </a:xfrm>
        <a:prstGeom prst="rightBrace">
          <a:avLst>
            <a:gd name="adj1" fmla="val 26515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Y67"/>
  <sheetViews>
    <sheetView showGridLines="0" tabSelected="1" zoomScaleNormal="100" workbookViewId="0"/>
  </sheetViews>
  <sheetFormatPr defaultColWidth="3" defaultRowHeight="17.25" x14ac:dyDescent="0.15"/>
  <cols>
    <col min="1" max="22" width="3" style="1"/>
    <col min="23" max="23" width="3" style="1" customWidth="1"/>
    <col min="24" max="16384" width="3" style="1"/>
  </cols>
  <sheetData>
    <row r="2" spans="1:24" s="5" customFormat="1" x14ac:dyDescent="0.15">
      <c r="A2" s="5" t="s">
        <v>35</v>
      </c>
    </row>
    <row r="4" spans="1:24" x14ac:dyDescent="0.15">
      <c r="B4" s="5" t="s">
        <v>20</v>
      </c>
    </row>
    <row r="5" spans="1:24" ht="18" thickBot="1" x14ac:dyDescent="0.2"/>
    <row r="6" spans="1:24" ht="36" customHeight="1" thickBot="1" x14ac:dyDescent="0.2">
      <c r="C6" s="18"/>
      <c r="D6" s="19"/>
      <c r="E6" s="19"/>
      <c r="F6" s="20"/>
    </row>
    <row r="9" spans="1:24" x14ac:dyDescent="0.15">
      <c r="B9" s="5" t="s">
        <v>36</v>
      </c>
    </row>
    <row r="11" spans="1:24" x14ac:dyDescent="0.15">
      <c r="C11" s="10" t="s">
        <v>3</v>
      </c>
      <c r="D11" s="10"/>
      <c r="E11" s="10"/>
      <c r="F11" s="10"/>
      <c r="G11" s="10"/>
      <c r="H11" s="10"/>
      <c r="I11" s="10"/>
      <c r="J11" s="10"/>
      <c r="K11" s="10"/>
      <c r="L11" s="10"/>
      <c r="M11" s="6"/>
      <c r="N11" s="6"/>
      <c r="O11" s="24" t="s">
        <v>4</v>
      </c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8" thickBo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6" customHeight="1" thickBot="1" x14ac:dyDescent="0.2">
      <c r="C13" s="2"/>
      <c r="D13" s="14"/>
      <c r="E13" s="15"/>
      <c r="F13" s="15"/>
      <c r="G13" s="16"/>
      <c r="H13" s="2" t="s">
        <v>0</v>
      </c>
      <c r="I13" s="2"/>
      <c r="J13" s="2"/>
      <c r="K13" s="2"/>
      <c r="L13" s="2"/>
      <c r="M13" s="3"/>
      <c r="N13" s="3"/>
      <c r="O13" s="4"/>
      <c r="P13" s="14"/>
      <c r="Q13" s="15"/>
      <c r="R13" s="15"/>
      <c r="S13" s="16"/>
      <c r="T13" s="4" t="s">
        <v>0</v>
      </c>
      <c r="U13" s="4"/>
      <c r="V13" s="4"/>
      <c r="W13" s="4"/>
      <c r="X13" s="4"/>
    </row>
    <row r="14" spans="1:24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</row>
    <row r="16" spans="1:24" x14ac:dyDescent="0.15">
      <c r="C16" s="1" t="s">
        <v>1</v>
      </c>
    </row>
    <row r="17" spans="2:38" x14ac:dyDescent="0.15">
      <c r="C17" s="1" t="s">
        <v>2</v>
      </c>
    </row>
    <row r="20" spans="2:38" x14ac:dyDescent="0.15">
      <c r="B20" s="5" t="s">
        <v>37</v>
      </c>
    </row>
    <row r="22" spans="2:38" ht="18" thickBot="1" x14ac:dyDescent="0.2">
      <c r="C22" s="21" t="s">
        <v>21</v>
      </c>
      <c r="D22" s="21"/>
      <c r="E22" s="21"/>
      <c r="F22" s="21" t="s">
        <v>22</v>
      </c>
      <c r="G22" s="21"/>
      <c r="H22" s="21"/>
      <c r="I22" s="21" t="s">
        <v>7</v>
      </c>
      <c r="J22" s="21"/>
      <c r="K22" s="21"/>
      <c r="L22" s="21" t="s">
        <v>8</v>
      </c>
      <c r="M22" s="21"/>
      <c r="N22" s="21"/>
      <c r="O22" s="21" t="s">
        <v>9</v>
      </c>
      <c r="P22" s="21"/>
      <c r="Q22" s="21"/>
      <c r="R22" s="21" t="s">
        <v>10</v>
      </c>
      <c r="S22" s="21"/>
      <c r="T22" s="21"/>
      <c r="U22" s="21" t="s">
        <v>11</v>
      </c>
      <c r="V22" s="21"/>
      <c r="W22" s="21"/>
      <c r="X22" s="21" t="s">
        <v>12</v>
      </c>
      <c r="Y22" s="21"/>
      <c r="Z22" s="21"/>
      <c r="AA22" s="21" t="s">
        <v>13</v>
      </c>
      <c r="AB22" s="21"/>
      <c r="AC22" s="21"/>
      <c r="AD22" s="21" t="s">
        <v>14</v>
      </c>
      <c r="AE22" s="21"/>
      <c r="AF22" s="21"/>
      <c r="AG22" s="21" t="s">
        <v>15</v>
      </c>
      <c r="AH22" s="21"/>
      <c r="AI22" s="21"/>
      <c r="AJ22" s="21" t="s">
        <v>16</v>
      </c>
      <c r="AK22" s="21"/>
      <c r="AL22" s="21"/>
    </row>
    <row r="23" spans="2:38" x14ac:dyDescent="0.1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2:38" ht="18" thickBot="1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7" spans="2:38" x14ac:dyDescent="0.15">
      <c r="B27" s="5" t="s">
        <v>38</v>
      </c>
    </row>
    <row r="28" spans="2:38" ht="18" thickBot="1" x14ac:dyDescent="0.2"/>
    <row r="29" spans="2:38" ht="36" customHeight="1" thickBot="1" x14ac:dyDescent="0.2">
      <c r="C29" s="1" t="s">
        <v>17</v>
      </c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</row>
    <row r="30" spans="2:38" ht="18" thickBot="1" x14ac:dyDescent="0.2"/>
    <row r="31" spans="2:38" ht="36" customHeight="1" thickBot="1" x14ac:dyDescent="0.2">
      <c r="C31" s="1" t="s">
        <v>19</v>
      </c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</row>
    <row r="32" spans="2:38" ht="18" thickBot="1" x14ac:dyDescent="0.2"/>
    <row r="33" spans="2:51" ht="36" customHeight="1" thickBot="1" x14ac:dyDescent="0.2">
      <c r="C33" s="1" t="s">
        <v>18</v>
      </c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</row>
    <row r="36" spans="2:51" x14ac:dyDescent="0.15">
      <c r="B36" s="5" t="s">
        <v>41</v>
      </c>
      <c r="D36" s="5" t="s">
        <v>43</v>
      </c>
      <c r="I36" s="5" t="s">
        <v>46</v>
      </c>
      <c r="O36" s="5" t="s">
        <v>47</v>
      </c>
      <c r="W36" s="5"/>
      <c r="X36" s="5" t="s">
        <v>42</v>
      </c>
      <c r="Y36" s="5"/>
      <c r="Z36" s="5"/>
      <c r="AA36" s="5"/>
      <c r="AB36" s="5"/>
      <c r="AC36" s="5"/>
      <c r="AD36" s="5"/>
      <c r="AE36" s="5"/>
      <c r="AF36" s="5"/>
      <c r="AG36" s="5"/>
      <c r="AJ36" s="5"/>
      <c r="AK36" s="5"/>
      <c r="AL36" s="5"/>
    </row>
    <row r="38" spans="2:51" x14ac:dyDescent="0.15">
      <c r="C38" s="10" t="s">
        <v>5</v>
      </c>
      <c r="D38" s="10"/>
      <c r="E38" s="10"/>
      <c r="F38" s="10"/>
      <c r="G38" s="10"/>
      <c r="H38" s="10"/>
      <c r="I38" s="10"/>
      <c r="J38" s="10"/>
      <c r="K38" s="10"/>
      <c r="L38" s="10"/>
      <c r="O38" s="17" t="s">
        <v>6</v>
      </c>
      <c r="P38" s="17"/>
      <c r="Q38" s="17"/>
      <c r="R38" s="17"/>
      <c r="S38" s="17"/>
      <c r="T38" s="17"/>
      <c r="U38" s="17"/>
      <c r="V38" s="17"/>
      <c r="W38" s="17"/>
      <c r="X38" s="17"/>
    </row>
    <row r="39" spans="2:51" ht="18" thickBot="1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O39" s="4"/>
      <c r="P39" s="4"/>
      <c r="Q39" s="4"/>
      <c r="R39" s="4"/>
      <c r="S39" s="4"/>
      <c r="T39" s="4"/>
      <c r="U39" s="4"/>
      <c r="V39" s="4"/>
      <c r="W39" s="4"/>
      <c r="X39" s="4"/>
      <c r="AB39" s="25" t="s">
        <v>67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2:51" ht="36" customHeight="1" thickBot="1" x14ac:dyDescent="0.2">
      <c r="C40" s="2"/>
      <c r="D40" s="14"/>
      <c r="E40" s="15"/>
      <c r="F40" s="15"/>
      <c r="G40" s="15"/>
      <c r="H40" s="16"/>
      <c r="I40" s="2" t="s">
        <v>30</v>
      </c>
      <c r="J40" s="2"/>
      <c r="K40" s="2"/>
      <c r="L40" s="2"/>
      <c r="O40" s="4"/>
      <c r="P40" s="14"/>
      <c r="Q40" s="15"/>
      <c r="R40" s="15"/>
      <c r="S40" s="15"/>
      <c r="T40" s="16"/>
      <c r="U40" s="4" t="s">
        <v>30</v>
      </c>
      <c r="V40" s="4"/>
      <c r="W40" s="4"/>
      <c r="X40" s="4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2:51" x14ac:dyDescent="0.15">
      <c r="C41" s="2"/>
      <c r="D41" s="2"/>
      <c r="E41" s="2"/>
      <c r="F41" s="2"/>
      <c r="G41" s="2"/>
      <c r="H41" s="2"/>
      <c r="I41" s="2"/>
      <c r="J41" s="2"/>
      <c r="K41" s="2"/>
      <c r="L41" s="2"/>
      <c r="O41" s="4"/>
      <c r="P41" s="4"/>
      <c r="Q41" s="4"/>
      <c r="R41" s="4"/>
      <c r="S41" s="4"/>
      <c r="T41" s="4"/>
      <c r="U41" s="4"/>
      <c r="V41" s="4"/>
      <c r="W41" s="4"/>
      <c r="X41" s="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2:51" x14ac:dyDescent="0.15"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2:51" x14ac:dyDescent="0.15">
      <c r="C43" s="10" t="s">
        <v>33</v>
      </c>
      <c r="D43" s="10"/>
      <c r="E43" s="10"/>
      <c r="F43" s="10"/>
      <c r="G43" s="10"/>
      <c r="H43" s="10"/>
      <c r="I43" s="10"/>
      <c r="J43" s="10"/>
      <c r="K43" s="10"/>
      <c r="L43" s="10"/>
      <c r="O43" s="17" t="s">
        <v>34</v>
      </c>
      <c r="P43" s="17"/>
      <c r="Q43" s="17"/>
      <c r="R43" s="17"/>
      <c r="S43" s="17"/>
      <c r="T43" s="17"/>
      <c r="U43" s="17"/>
      <c r="V43" s="17"/>
      <c r="W43" s="17"/>
      <c r="X43" s="17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2:51" ht="18" thickBo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O44" s="4"/>
      <c r="P44" s="4"/>
      <c r="Q44" s="4"/>
      <c r="R44" s="4"/>
      <c r="S44" s="4"/>
      <c r="T44" s="4"/>
      <c r="U44" s="4"/>
      <c r="V44" s="4"/>
      <c r="W44" s="4"/>
      <c r="X44" s="4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2:51" ht="36" customHeight="1" thickBot="1" x14ac:dyDescent="0.2">
      <c r="C45" s="2"/>
      <c r="D45" s="11"/>
      <c r="E45" s="12"/>
      <c r="F45" s="12"/>
      <c r="G45" s="12"/>
      <c r="H45" s="13"/>
      <c r="I45" s="2" t="s">
        <v>32</v>
      </c>
      <c r="J45" s="2"/>
      <c r="K45" s="2"/>
      <c r="L45" s="2"/>
      <c r="O45" s="4"/>
      <c r="P45" s="11"/>
      <c r="Q45" s="12"/>
      <c r="R45" s="12"/>
      <c r="S45" s="12"/>
      <c r="T45" s="13"/>
      <c r="U45" s="4" t="s">
        <v>32</v>
      </c>
      <c r="V45" s="4"/>
      <c r="W45" s="4"/>
      <c r="X45" s="4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2:5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51" x14ac:dyDescent="0.15">
      <c r="I47" s="9" t="s">
        <v>31</v>
      </c>
      <c r="U47" s="9" t="s">
        <v>31</v>
      </c>
    </row>
    <row r="48" spans="2:51" x14ac:dyDescent="0.15">
      <c r="I48" s="9"/>
      <c r="U48" s="9"/>
    </row>
    <row r="50" spans="1:24" x14ac:dyDescent="0.15">
      <c r="A50" s="5" t="s">
        <v>39</v>
      </c>
    </row>
    <row r="52" spans="1:24" x14ac:dyDescent="0.15">
      <c r="B52" s="5" t="s">
        <v>40</v>
      </c>
    </row>
    <row r="53" spans="1:24" ht="18" thickBot="1" x14ac:dyDescent="0.2"/>
    <row r="54" spans="1:24" ht="36" customHeight="1" thickBot="1" x14ac:dyDescent="0.2">
      <c r="C54" s="1" t="s">
        <v>17</v>
      </c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0"/>
    </row>
    <row r="55" spans="1:24" ht="18" thickBot="1" x14ac:dyDescent="0.2"/>
    <row r="56" spans="1:24" ht="36" customHeight="1" thickBot="1" x14ac:dyDescent="0.2">
      <c r="C56" s="1" t="s">
        <v>19</v>
      </c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/>
    </row>
    <row r="58" spans="1:24" ht="36" customHeight="1" thickBot="1" x14ac:dyDescent="0.2">
      <c r="C58" s="1" t="s">
        <v>18</v>
      </c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/>
    </row>
    <row r="61" spans="1:24" x14ac:dyDescent="0.15">
      <c r="B61" s="5" t="s">
        <v>44</v>
      </c>
    </row>
    <row r="63" spans="1:24" x14ac:dyDescent="0.15">
      <c r="C63" s="10" t="s">
        <v>33</v>
      </c>
      <c r="D63" s="10"/>
      <c r="E63" s="10"/>
      <c r="F63" s="10"/>
      <c r="G63" s="10"/>
      <c r="H63" s="10"/>
      <c r="I63" s="10"/>
      <c r="J63" s="10"/>
      <c r="K63" s="10"/>
      <c r="L63" s="10"/>
      <c r="O63" s="17" t="s">
        <v>34</v>
      </c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8" thickBo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3:51" ht="36" customHeight="1" thickBot="1" x14ac:dyDescent="0.2">
      <c r="C65" s="2"/>
      <c r="D65" s="11"/>
      <c r="E65" s="12"/>
      <c r="F65" s="12"/>
      <c r="G65" s="12"/>
      <c r="H65" s="13"/>
      <c r="I65" s="2" t="s">
        <v>32</v>
      </c>
      <c r="J65" s="2"/>
      <c r="K65" s="2"/>
      <c r="L65" s="2"/>
      <c r="O65" s="4"/>
      <c r="P65" s="11"/>
      <c r="Q65" s="12"/>
      <c r="R65" s="12"/>
      <c r="S65" s="12"/>
      <c r="T65" s="13"/>
      <c r="U65" s="4" t="s">
        <v>45</v>
      </c>
      <c r="V65" s="4"/>
      <c r="W65" s="4"/>
      <c r="X65" s="4"/>
    </row>
    <row r="66" spans="3:5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3:51" x14ac:dyDescent="0.15">
      <c r="I67" s="9" t="s">
        <v>31</v>
      </c>
      <c r="U67" s="9" t="s">
        <v>31</v>
      </c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</row>
  </sheetData>
  <mergeCells count="48">
    <mergeCell ref="H33:W33"/>
    <mergeCell ref="O38:X38"/>
    <mergeCell ref="P40:T40"/>
    <mergeCell ref="AD22:AF22"/>
    <mergeCell ref="AG22:AI22"/>
    <mergeCell ref="I22:K22"/>
    <mergeCell ref="L22:N22"/>
    <mergeCell ref="H31:W31"/>
    <mergeCell ref="AA22:AC22"/>
    <mergeCell ref="R22:T22"/>
    <mergeCell ref="U22:W22"/>
    <mergeCell ref="X22:Z22"/>
    <mergeCell ref="H29:W29"/>
    <mergeCell ref="O11:X11"/>
    <mergeCell ref="C11:L11"/>
    <mergeCell ref="D13:G13"/>
    <mergeCell ref="P13:S13"/>
    <mergeCell ref="C6:F6"/>
    <mergeCell ref="AJ22:AL22"/>
    <mergeCell ref="C23:E24"/>
    <mergeCell ref="F23:H24"/>
    <mergeCell ref="I23:K24"/>
    <mergeCell ref="L23:N24"/>
    <mergeCell ref="O23:Q24"/>
    <mergeCell ref="R23:T24"/>
    <mergeCell ref="U23:W24"/>
    <mergeCell ref="X23:Z24"/>
    <mergeCell ref="AA23:AC24"/>
    <mergeCell ref="AD23:AF24"/>
    <mergeCell ref="AG23:AI24"/>
    <mergeCell ref="AJ23:AL24"/>
    <mergeCell ref="O22:Q22"/>
    <mergeCell ref="C22:E22"/>
    <mergeCell ref="F22:H22"/>
    <mergeCell ref="C63:L63"/>
    <mergeCell ref="D65:H65"/>
    <mergeCell ref="C38:L38"/>
    <mergeCell ref="D40:H40"/>
    <mergeCell ref="O43:X43"/>
    <mergeCell ref="P45:T45"/>
    <mergeCell ref="O63:X63"/>
    <mergeCell ref="P65:T65"/>
    <mergeCell ref="H54:W54"/>
    <mergeCell ref="H56:W56"/>
    <mergeCell ref="H58:W58"/>
    <mergeCell ref="C43:L43"/>
    <mergeCell ref="D45:H45"/>
    <mergeCell ref="AB39:AY45"/>
  </mergeCells>
  <phoneticPr fontId="1"/>
  <conditionalFormatting sqref="C23:AL24">
    <cfRule type="cellIs" dxfId="9" priority="12" operator="equal">
      <formula>"暖房"</formula>
    </cfRule>
    <cfRule type="cellIs" dxfId="8" priority="13" operator="equal">
      <formula>"冷房"</formula>
    </cfRule>
  </conditionalFormatting>
  <conditionalFormatting sqref="A50:C52">
    <cfRule type="expression" dxfId="7" priority="10">
      <formula>$C$6="新規"</formula>
    </cfRule>
  </conditionalFormatting>
  <conditionalFormatting sqref="B61">
    <cfRule type="expression" dxfId="6" priority="9">
      <formula>$C$6="新規"</formula>
    </cfRule>
  </conditionalFormatting>
  <conditionalFormatting sqref="H54:W54 H56:W56 H58:W58 D65:H65 P65:T65">
    <cfRule type="expression" dxfId="5" priority="8">
      <formula>$C$6="新規"</formula>
    </cfRule>
  </conditionalFormatting>
  <conditionalFormatting sqref="C38:X38">
    <cfRule type="expression" dxfId="4" priority="1">
      <formula>$C$6="更新"</formula>
    </cfRule>
  </conditionalFormatting>
  <conditionalFormatting sqref="D40:H40 P40:T40">
    <cfRule type="expression" dxfId="3" priority="3">
      <formula>$C$6="更新"</formula>
    </cfRule>
  </conditionalFormatting>
  <conditionalFormatting sqref="I36">
    <cfRule type="expression" dxfId="2" priority="2">
      <formula>$C$6="更新"</formula>
    </cfRule>
  </conditionalFormatting>
  <dataValidations count="3">
    <dataValidation type="list" allowBlank="1" showInputMessage="1" showErrorMessage="1" sqref="C6:F6" xr:uid="{00000000-0002-0000-0000-000000000000}">
      <formula1>",更新,新規"</formula1>
    </dataValidation>
    <dataValidation type="list" allowBlank="1" showInputMessage="1" showErrorMessage="1" sqref="C23:AL24" xr:uid="{00000000-0002-0000-0000-000001000000}">
      <formula1>"-,冷房,暖房"</formula1>
    </dataValidation>
    <dataValidation type="decimal" operator="lessThanOrEqual" allowBlank="1" showInputMessage="1" showErrorMessage="1" sqref="D13:G13 P13:S13" xr:uid="{585229F1-3D21-43A0-B174-0515B732B200}">
      <formula1>24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&amp;R&amp;18入力シート</oddHeader>
    <oddFooter>&amp;R&amp;18R6.7.4時点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1"/>
  <sheetViews>
    <sheetView showGridLines="0" zoomScaleNormal="100" workbookViewId="0"/>
  </sheetViews>
  <sheetFormatPr defaultColWidth="3" defaultRowHeight="17.25" x14ac:dyDescent="0.15"/>
  <cols>
    <col min="1" max="2" width="3" style="1"/>
    <col min="3" max="6" width="6.875" style="1" customWidth="1"/>
    <col min="7" max="7" width="4.25" style="1" bestFit="1" customWidth="1"/>
    <col min="8" max="16384" width="3" style="1"/>
  </cols>
  <sheetData>
    <row r="2" spans="2:13" x14ac:dyDescent="0.15">
      <c r="B2" s="1" t="s">
        <v>28</v>
      </c>
    </row>
    <row r="3" spans="2:13" ht="18" thickBot="1" x14ac:dyDescent="0.2"/>
    <row r="4" spans="2:13" ht="36" customHeight="1" thickBot="1" x14ac:dyDescent="0.2">
      <c r="C4" s="26">
        <f>(Sheet1!$C$6+Sheet1!$F$6)*0.47</f>
        <v>0</v>
      </c>
      <c r="D4" s="27"/>
      <c r="E4" s="27"/>
      <c r="F4" s="27"/>
      <c r="G4" s="27"/>
      <c r="H4" s="7" t="s">
        <v>27</v>
      </c>
      <c r="I4" s="7"/>
      <c r="J4" s="7"/>
      <c r="K4" s="7"/>
      <c r="L4" s="7"/>
      <c r="M4" s="8"/>
    </row>
    <row r="7" spans="2:13" x14ac:dyDescent="0.15">
      <c r="B7" s="1" t="s">
        <v>29</v>
      </c>
    </row>
    <row r="8" spans="2:13" ht="18" thickBot="1" x14ac:dyDescent="0.2"/>
    <row r="9" spans="2:13" ht="36" customHeight="1" thickBot="1" x14ac:dyDescent="0.2">
      <c r="C9" s="26">
        <f>IF(入力フォーム!C6="更新",(Sheet1!C14+Sheet1!F14)*0.47,(Sheet1!C12+Sheet1!F12)*0.47)</f>
        <v>0</v>
      </c>
      <c r="D9" s="27"/>
      <c r="E9" s="27"/>
      <c r="F9" s="27"/>
      <c r="G9" s="27"/>
      <c r="H9" s="7" t="s">
        <v>27</v>
      </c>
      <c r="I9" s="7"/>
      <c r="J9" s="7"/>
      <c r="K9" s="7"/>
      <c r="L9" s="7"/>
      <c r="M9" s="8"/>
    </row>
    <row r="12" spans="2:13" x14ac:dyDescent="0.15">
      <c r="B12" s="1" t="s">
        <v>24</v>
      </c>
    </row>
    <row r="13" spans="2:13" ht="18" thickBot="1" x14ac:dyDescent="0.2"/>
    <row r="14" spans="2:13" ht="36" customHeight="1" thickBot="1" x14ac:dyDescent="0.2">
      <c r="C14" s="26">
        <f>C9-C4</f>
        <v>0</v>
      </c>
      <c r="D14" s="27"/>
      <c r="E14" s="27"/>
      <c r="F14" s="27"/>
      <c r="G14" s="27"/>
      <c r="H14" s="7" t="s">
        <v>27</v>
      </c>
      <c r="I14" s="7"/>
      <c r="J14" s="7"/>
      <c r="K14" s="7"/>
      <c r="L14" s="7"/>
      <c r="M14" s="8"/>
    </row>
    <row r="17" spans="2:13" x14ac:dyDescent="0.15">
      <c r="B17" s="1" t="s">
        <v>23</v>
      </c>
    </row>
    <row r="18" spans="2:13" ht="18" thickBot="1" x14ac:dyDescent="0.2"/>
    <row r="19" spans="2:13" ht="36" customHeight="1" thickBot="1" x14ac:dyDescent="0.2">
      <c r="C19" s="28">
        <f>IFERROR(ROUNDDOWN((C14/C9*100),1),0)</f>
        <v>0</v>
      </c>
      <c r="D19" s="29"/>
      <c r="E19" s="29"/>
      <c r="F19" s="29"/>
      <c r="G19" s="7" t="s">
        <v>25</v>
      </c>
      <c r="H19" s="8"/>
    </row>
    <row r="22" spans="2:13" x14ac:dyDescent="0.15">
      <c r="B22" s="1" t="s">
        <v>26</v>
      </c>
    </row>
    <row r="23" spans="2:13" ht="18" thickBot="1" x14ac:dyDescent="0.2"/>
    <row r="24" spans="2:13" ht="36" customHeight="1" thickBot="1" x14ac:dyDescent="0.2">
      <c r="C24" s="30" t="str">
        <f>IF(C19&lt;30,"NG","補助対象")</f>
        <v>NG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41" spans="9:16" x14ac:dyDescent="0.15">
      <c r="I41" s="33"/>
      <c r="J41" s="33"/>
      <c r="K41" s="33"/>
      <c r="L41" s="33"/>
      <c r="M41" s="33"/>
      <c r="N41" s="33"/>
      <c r="O41" s="33"/>
      <c r="P41" s="33"/>
    </row>
  </sheetData>
  <sheetProtection algorithmName="SHA-512" hashValue="nMoGtLyS3IAt9BvT6EJulcnOnzSjFQI2FQJ81AEqmWwjRQK0WI+6IRhRYnr3YilklusWfGBJToQL6WzK2RbTgw==" saltValue="muUhbVIFWsh3Utkv6gUEzQ==" spinCount="100000" sheet="1" objects="1" scenarios="1" selectLockedCells="1" selectUnlockedCells="1"/>
  <mergeCells count="5">
    <mergeCell ref="C14:G14"/>
    <mergeCell ref="C19:F19"/>
    <mergeCell ref="C24:M24"/>
    <mergeCell ref="C4:G4"/>
    <mergeCell ref="C9:G9"/>
  </mergeCells>
  <phoneticPr fontId="1"/>
  <conditionalFormatting sqref="C24:M24">
    <cfRule type="cellIs" dxfId="1" priority="1" operator="equal">
      <formula>"""NG"""</formula>
    </cfRule>
    <cfRule type="cellIs" dxfId="0" priority="2" operator="equal">
      <formula>"補助対象"</formula>
    </cfRule>
  </conditionalFormatting>
  <pageMargins left="0.7" right="0.7" top="0.75" bottom="0.75" header="0.3" footer="0.3"/>
  <pageSetup paperSize="9" orientation="portrait" r:id="rId1"/>
  <headerFooter>
    <oddHeader>&amp;R&amp;18判定結果</oddHeader>
    <oddFooter>&amp;R&amp;18R6.7.4時点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4"/>
  <sheetViews>
    <sheetView workbookViewId="0"/>
  </sheetViews>
  <sheetFormatPr defaultRowHeight="13.5" x14ac:dyDescent="0.15"/>
  <cols>
    <col min="2" max="2" width="36.125" bestFit="1" customWidth="1"/>
    <col min="5" max="5" width="36.125" bestFit="1" customWidth="1"/>
  </cols>
  <sheetData>
    <row r="2" spans="2:21" x14ac:dyDescent="0.15">
      <c r="B2" t="s">
        <v>49</v>
      </c>
      <c r="C2">
        <f>COUNTIF(入力フォーム!$C$23:$AL$24,"冷房")</f>
        <v>0</v>
      </c>
      <c r="E2" t="s">
        <v>50</v>
      </c>
      <c r="F2">
        <f>COUNTIF(入力フォーム!$C$23:$AL$24,"暖房")</f>
        <v>0</v>
      </c>
      <c r="H2" t="s">
        <v>58</v>
      </c>
      <c r="I2" t="s">
        <v>54</v>
      </c>
      <c r="J2" t="s">
        <v>22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57</v>
      </c>
    </row>
    <row r="3" spans="2:21" x14ac:dyDescent="0.15">
      <c r="H3" t="s">
        <v>55</v>
      </c>
      <c r="I3">
        <f>IF(入力フォーム!$C$23="冷房",1.3,0)</f>
        <v>0</v>
      </c>
      <c r="J3">
        <f>IF(入力フォーム!$F$23="冷房",1.3,0)</f>
        <v>0</v>
      </c>
      <c r="K3">
        <f>IF(入力フォーム!$I$23="冷房",1.3,0)</f>
        <v>0</v>
      </c>
      <c r="L3">
        <f>IF(入力フォーム!$L$23="冷房",1.3,0)</f>
        <v>0</v>
      </c>
      <c r="M3">
        <f>IF(入力フォーム!$O$23="冷房",1.3,0)</f>
        <v>0</v>
      </c>
      <c r="N3">
        <f>IF(入力フォーム!$R$23="冷房",1.3,0)</f>
        <v>0</v>
      </c>
      <c r="O3">
        <f>IF(入力フォーム!$U$23="冷房",1.3,0)</f>
        <v>0</v>
      </c>
      <c r="P3">
        <f>IF(入力フォーム!$X$23="冷房",1.16,0)</f>
        <v>0</v>
      </c>
      <c r="Q3">
        <f>IF(入力フォーム!$AA$23="冷房",1.3,0)</f>
        <v>0</v>
      </c>
      <c r="R3">
        <f>IF(入力フォーム!$AD$23="冷房",1.3,0)</f>
        <v>0</v>
      </c>
      <c r="S3">
        <f>IF(入力フォーム!$AG$23="冷房",1.3,0)</f>
        <v>0</v>
      </c>
      <c r="T3">
        <f>IF(入力フォーム!$AJ$23="冷房",1.3,0)</f>
        <v>0</v>
      </c>
      <c r="U3">
        <f>SUM($I$3:$T$3)</f>
        <v>0</v>
      </c>
    </row>
    <row r="4" spans="2:21" x14ac:dyDescent="0.15">
      <c r="B4" t="s">
        <v>48</v>
      </c>
      <c r="C4">
        <f>入力フォーム!$D$13*30*Sheet1!$C$2</f>
        <v>0</v>
      </c>
      <c r="E4" t="s">
        <v>51</v>
      </c>
      <c r="F4">
        <f>入力フォーム!$P$13*30*Sheet1!$F$2</f>
        <v>0</v>
      </c>
      <c r="H4" t="s">
        <v>56</v>
      </c>
      <c r="I4">
        <f>IF(入力フォーム!$C$23="暖房",0.7,0)</f>
        <v>0</v>
      </c>
      <c r="J4">
        <f>IF(入力フォーム!$F$23="暖房",0.7,0)</f>
        <v>0</v>
      </c>
      <c r="K4">
        <f>IF(入力フォーム!$I$23="暖房",0.83,0)</f>
        <v>0</v>
      </c>
      <c r="L4">
        <f>IF(入力フォーム!$L$23="暖房",1,0)</f>
        <v>0</v>
      </c>
      <c r="M4">
        <f>IF(入力フォーム!$O$23="暖房",1.18,0)</f>
        <v>0</v>
      </c>
      <c r="N4">
        <f>IF(入力フォーム!$R$23="暖房",1.18,0)</f>
        <v>0</v>
      </c>
      <c r="O4">
        <f>IF(入力フォーム!$U$23="暖房",1.18,0)</f>
        <v>0</v>
      </c>
      <c r="P4">
        <f>IF(入力フォーム!$X$23="暖房",1.18,0)</f>
        <v>0</v>
      </c>
      <c r="Q4">
        <f>IF(入力フォーム!$AA$23="暖房",1.18,0)</f>
        <v>0</v>
      </c>
      <c r="R4">
        <f>IF(入力フォーム!$AD$23="暖房",1.18,0)</f>
        <v>0</v>
      </c>
      <c r="S4">
        <f>IF(入力フォーム!$AG$23="暖房",1,0)</f>
        <v>0</v>
      </c>
      <c r="T4">
        <f>IF(入力フォーム!$AJ$23="暖房",0.83,0)</f>
        <v>0</v>
      </c>
      <c r="U4">
        <f>SUM($I$4:$T$4)</f>
        <v>0</v>
      </c>
    </row>
    <row r="6" spans="2:21" x14ac:dyDescent="0.15">
      <c r="B6" t="s">
        <v>52</v>
      </c>
      <c r="C6">
        <f>IFERROR((入力フォーム!$D$45*($C$4/1000)),0)</f>
        <v>0</v>
      </c>
      <c r="E6" t="s">
        <v>53</v>
      </c>
      <c r="F6">
        <f>IFERROR((入力フォーム!P45*(F4/1000)),0)</f>
        <v>0</v>
      </c>
    </row>
    <row r="8" spans="2:21" x14ac:dyDescent="0.15">
      <c r="B8" t="s">
        <v>59</v>
      </c>
      <c r="C8">
        <f>IFERROR((入力フォーム!D40/(入力フォーム!D45/1000)),0)</f>
        <v>0</v>
      </c>
      <c r="E8" t="s">
        <v>60</v>
      </c>
      <c r="F8">
        <f>IFERROR((入力フォーム!P40/(入力フォーム!P45/1000)),0)</f>
        <v>0</v>
      </c>
    </row>
    <row r="10" spans="2:21" x14ac:dyDescent="0.15">
      <c r="B10" t="s">
        <v>61</v>
      </c>
      <c r="C10">
        <v>3.7</v>
      </c>
      <c r="E10" t="s">
        <v>66</v>
      </c>
      <c r="F10">
        <v>2.9</v>
      </c>
    </row>
    <row r="12" spans="2:21" x14ac:dyDescent="0.15">
      <c r="B12" t="s">
        <v>63</v>
      </c>
      <c r="C12">
        <f>IFERROR((C6*C8/C10/(U3/C2)),0)</f>
        <v>0</v>
      </c>
      <c r="E12" t="s">
        <v>62</v>
      </c>
      <c r="F12">
        <f>IFERROR((F6*F8/F10/(U4/F2)),0)</f>
        <v>0</v>
      </c>
    </row>
    <row r="14" spans="2:21" x14ac:dyDescent="0.15">
      <c r="B14" t="s">
        <v>64</v>
      </c>
      <c r="C14">
        <f>IFERROR(((入力フォーム!D65/1000)*Sheet1!C4),0)</f>
        <v>0</v>
      </c>
      <c r="E14" t="s">
        <v>65</v>
      </c>
      <c r="F14">
        <f>IFERROR(((入力フォーム!P65/1000)*F4),0)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入力フォーム</vt:lpstr>
      <vt:lpstr>判定</vt:lpstr>
      <vt:lpstr>Sheet1</vt:lpstr>
      <vt:lpstr>判定!Print_Area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YG190PC006U</cp:lastModifiedBy>
  <cp:lastPrinted>2024-06-21T06:38:53Z</cp:lastPrinted>
  <dcterms:created xsi:type="dcterms:W3CDTF">2024-05-23T23:53:53Z</dcterms:created>
  <dcterms:modified xsi:type="dcterms:W3CDTF">2024-07-04T10:28:32Z</dcterms:modified>
</cp:coreProperties>
</file>