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目次" sheetId="1" r:id="rId1"/>
    <sheet name="表13-1" sheetId="19" r:id="rId2"/>
    <sheet name="表13-2" sheetId="20" r:id="rId3"/>
    <sheet name="表13-3" sheetId="21" r:id="rId4"/>
    <sheet name="表13-4" sheetId="22" r:id="rId5"/>
    <sheet name="表13-5" sheetId="23" r:id="rId6"/>
    <sheet name="表13-6" sheetId="24" r:id="rId7"/>
    <sheet name="表13-7" sheetId="25" r:id="rId8"/>
    <sheet name="表13-8" sheetId="26" r:id="rId9"/>
    <sheet name="表13-9" sheetId="27" r:id="rId10"/>
    <sheet name="表13-10" sheetId="28" r:id="rId11"/>
    <sheet name="表 13-11" sheetId="29" r:id="rId12"/>
    <sheet name="表13-12" sheetId="30" r:id="rId13"/>
    <sheet name="表13-13" sheetId="31" r:id="rId14"/>
    <sheet name="表13-14" sheetId="32" r:id="rId15"/>
    <sheet name="表13-15" sheetId="33" r:id="rId16"/>
    <sheet name="表13-16" sheetId="34" r:id="rId17"/>
    <sheet name="表13-17" sheetId="35" r:id="rId18"/>
  </sheets>
  <definedNames>
    <definedName name="_xlnm.Print_Area" localSheetId="11">'表 13-11'!$A$1:$T$34</definedName>
    <definedName name="_xlnm.Print_Area" localSheetId="15">'表13-15'!$A$1:$D$15</definedName>
    <definedName name="_xlnm.Print_Area" localSheetId="6">'表13-6'!$A$1:$AD$30</definedName>
    <definedName name="_xlnm.Print_Titles" localSheetId="6">'表13-6'!$A:$A</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6" i="31" l="1"/>
  <c r="B11" i="28"/>
  <c r="B30" i="28"/>
  <c r="D20" i="27"/>
  <c r="D21" i="27"/>
  <c r="D22" i="27"/>
  <c r="B23" i="24"/>
  <c r="C23" i="24"/>
  <c r="D23" i="24"/>
  <c r="E23" i="24"/>
  <c r="F23" i="24"/>
  <c r="G23" i="24"/>
  <c r="H23" i="24"/>
  <c r="I23" i="24"/>
  <c r="J23" i="24"/>
  <c r="K23" i="24"/>
  <c r="L23" i="24"/>
  <c r="M23" i="24"/>
  <c r="N23" i="24"/>
  <c r="O23" i="24"/>
  <c r="P23" i="24"/>
  <c r="Q23" i="24"/>
  <c r="R23" i="24"/>
  <c r="S23" i="24"/>
  <c r="T23" i="24"/>
  <c r="U23" i="24"/>
  <c r="V23" i="24"/>
  <c r="X23" i="24"/>
  <c r="Y23" i="24"/>
  <c r="Z23" i="24"/>
  <c r="AA23" i="24"/>
  <c r="AB23" i="24"/>
  <c r="AC23" i="24"/>
  <c r="AD23" i="24"/>
  <c r="B24" i="24"/>
  <c r="C24" i="24"/>
  <c r="D24" i="24"/>
  <c r="E24" i="24"/>
  <c r="F24" i="24"/>
  <c r="G24" i="24"/>
  <c r="H24" i="24"/>
  <c r="I24" i="24"/>
  <c r="J24" i="24"/>
  <c r="K24" i="24"/>
  <c r="L24" i="24"/>
  <c r="M24" i="24"/>
  <c r="N24" i="24"/>
  <c r="O24" i="24"/>
  <c r="P24" i="24"/>
  <c r="Q24" i="24"/>
  <c r="R24" i="24"/>
  <c r="S24" i="24"/>
  <c r="T24" i="24"/>
  <c r="U24" i="24"/>
  <c r="V24" i="24"/>
  <c r="Y24" i="24"/>
  <c r="Z24" i="24"/>
  <c r="AA24" i="24"/>
  <c r="AB24" i="24"/>
  <c r="AC24" i="24"/>
  <c r="AD24" i="24"/>
</calcChain>
</file>

<file path=xl/sharedStrings.xml><?xml version="1.0" encoding="utf-8"?>
<sst xmlns="http://schemas.openxmlformats.org/spreadsheetml/2006/main" count="755" uniqueCount="352">
  <si>
    <t>１３．衛生</t>
    <rPh sb="3" eb="5">
      <t>エイセイ</t>
    </rPh>
    <phoneticPr fontId="2"/>
  </si>
  <si>
    <t>内　　　容</t>
    <rPh sb="0" eb="1">
      <t>ナイ</t>
    </rPh>
    <rPh sb="4" eb="5">
      <t>カタチ</t>
    </rPh>
    <phoneticPr fontId="2"/>
  </si>
  <si>
    <t>１３－３　医師・歯科医師・薬剤師数、業務の種類・保健所（従業地）</t>
  </si>
  <si>
    <t>１３－４　市立病院済生館の医療従事者数</t>
  </si>
  <si>
    <t>１３－５　市立病院済生館の診療科別患者数</t>
  </si>
  <si>
    <t>１３－６　特定死因別死亡率</t>
  </si>
  <si>
    <t>１３－７　主な感染症患者の発生数</t>
  </si>
  <si>
    <t>１３－８　乳児・新生児死亡数及び死産数</t>
  </si>
  <si>
    <t>１３－９　人口動態率</t>
  </si>
  <si>
    <t>１３－１０　出生時の体重別出生数</t>
  </si>
  <si>
    <t>１３－１１　予防接種実施人数</t>
  </si>
  <si>
    <t>１３－１２　火葬許可件数及び霊柩車使用許可件数</t>
  </si>
  <si>
    <t>１３－１３　食肉処理場の処理件数</t>
  </si>
  <si>
    <t>１３－１４　ごみ発生量・処理量及び集団資源回収量</t>
  </si>
  <si>
    <t>１３－１５　し尿の収集量及び処理量</t>
  </si>
  <si>
    <t>１３－１６　公共下水道（汚水）</t>
  </si>
  <si>
    <t>１３－１７　公共下水道（雨水）</t>
  </si>
  <si>
    <t>　　　※（　）：休止及び1年以上の休診中の施設は、外書きです。</t>
    <rPh sb="8" eb="10">
      <t>キュウシ</t>
    </rPh>
    <rPh sb="10" eb="11">
      <t>オヨ</t>
    </rPh>
    <rPh sb="12" eb="16">
      <t>イチネンイジョウ</t>
    </rPh>
    <rPh sb="17" eb="20">
      <t>キュウシンチュウ</t>
    </rPh>
    <rPh sb="21" eb="23">
      <t>シセツ</t>
    </rPh>
    <rPh sb="25" eb="26">
      <t>ソト</t>
    </rPh>
    <rPh sb="26" eb="27">
      <t>ガ</t>
    </rPh>
    <phoneticPr fontId="2"/>
  </si>
  <si>
    <t>資料　山形県健康福祉部健康福祉企画課（保健福祉統計年報）</t>
    <rPh sb="11" eb="13">
      <t>ケンコウ</t>
    </rPh>
    <rPh sb="13" eb="15">
      <t>フクシ</t>
    </rPh>
    <rPh sb="15" eb="18">
      <t>キカクカ</t>
    </rPh>
    <rPh sb="21" eb="23">
      <t>フクシ</t>
    </rPh>
    <phoneticPr fontId="2"/>
  </si>
  <si>
    <t>-</t>
    <phoneticPr fontId="2"/>
  </si>
  <si>
    <t>　　　　大石田町</t>
    <rPh sb="4" eb="8">
      <t>オオイシダマチ</t>
    </rPh>
    <phoneticPr fontId="2"/>
  </si>
  <si>
    <t>　　　　大 江 町</t>
    <rPh sb="4" eb="9">
      <t>オオエマチ</t>
    </rPh>
    <phoneticPr fontId="2"/>
  </si>
  <si>
    <t>　　　　朝 日 町</t>
    <rPh sb="4" eb="9">
      <t>アサヒマチ</t>
    </rPh>
    <phoneticPr fontId="2"/>
  </si>
  <si>
    <t>　　　　西 川 町</t>
    <rPh sb="4" eb="9">
      <t>ニシカワマチ</t>
    </rPh>
    <phoneticPr fontId="2"/>
  </si>
  <si>
    <t>　　　　河 北 町</t>
    <rPh sb="4" eb="9">
      <t>カホクチョウ</t>
    </rPh>
    <phoneticPr fontId="2"/>
  </si>
  <si>
    <t>(1)5</t>
    <phoneticPr fontId="2"/>
  </si>
  <si>
    <t>　　　　中 山 町</t>
    <phoneticPr fontId="2"/>
  </si>
  <si>
    <t>　　　　山 辺 町</t>
    <phoneticPr fontId="2"/>
  </si>
  <si>
    <t>　　　　尾花沢市</t>
    <rPh sb="4" eb="8">
      <t>オバナザワシ</t>
    </rPh>
    <phoneticPr fontId="2"/>
  </si>
  <si>
    <t>　　　　東 根 市</t>
    <rPh sb="4" eb="9">
      <t>ヒガシネシ</t>
    </rPh>
    <phoneticPr fontId="2"/>
  </si>
  <si>
    <t>　　　　天 童 市</t>
    <phoneticPr fontId="2"/>
  </si>
  <si>
    <t>　　　　村 山 市</t>
    <rPh sb="4" eb="7">
      <t>ムラ</t>
    </rPh>
    <rPh sb="8" eb="9">
      <t>シ</t>
    </rPh>
    <phoneticPr fontId="2"/>
  </si>
  <si>
    <t>　　　　上 山 市</t>
    <phoneticPr fontId="2"/>
  </si>
  <si>
    <t>　　　　寒河江市</t>
    <rPh sb="4" eb="7">
      <t>サガエ</t>
    </rPh>
    <rPh sb="7" eb="8">
      <t>シ</t>
    </rPh>
    <phoneticPr fontId="2"/>
  </si>
  <si>
    <t>　　　　山 形 市</t>
    <phoneticPr fontId="2"/>
  </si>
  <si>
    <t>病床数</t>
  </si>
  <si>
    <t>診療所数</t>
  </si>
  <si>
    <t>うち病床のある歯科診療所</t>
  </si>
  <si>
    <t>総　数</t>
  </si>
  <si>
    <t>うち病床のある一般診療所</t>
  </si>
  <si>
    <t>病院数</t>
  </si>
  <si>
    <t>区　分</t>
    <phoneticPr fontId="2"/>
  </si>
  <si>
    <t>歯科診療所</t>
    <phoneticPr fontId="2"/>
  </si>
  <si>
    <t>一般診療所</t>
    <phoneticPr fontId="2"/>
  </si>
  <si>
    <t>病　院</t>
    <phoneticPr fontId="2"/>
  </si>
  <si>
    <t>　医療施設には、往診のみの診療所、助産所、介護老人保健施設は除きます。</t>
    <rPh sb="1" eb="3">
      <t>イリョウ</t>
    </rPh>
    <rPh sb="3" eb="5">
      <t>シセツ</t>
    </rPh>
    <rPh sb="8" eb="10">
      <t>オウシン</t>
    </rPh>
    <rPh sb="13" eb="16">
      <t>シンリョウジョ</t>
    </rPh>
    <rPh sb="17" eb="19">
      <t>ジョサン</t>
    </rPh>
    <rPh sb="19" eb="20">
      <t>ショ</t>
    </rPh>
    <rPh sb="21" eb="23">
      <t>カイゴ</t>
    </rPh>
    <rPh sb="23" eb="25">
      <t>ロウジン</t>
    </rPh>
    <rPh sb="25" eb="27">
      <t>ホケン</t>
    </rPh>
    <rPh sb="27" eb="29">
      <t>シセツ</t>
    </rPh>
    <rPh sb="30" eb="31">
      <t>ノゾ</t>
    </rPh>
    <phoneticPr fontId="2"/>
  </si>
  <si>
    <t xml:space="preserve">   30</t>
    <phoneticPr fontId="2"/>
  </si>
  <si>
    <t xml:space="preserve">   29</t>
  </si>
  <si>
    <t xml:space="preserve">   28</t>
  </si>
  <si>
    <t xml:space="preserve">   27</t>
  </si>
  <si>
    <t xml:space="preserve">   26</t>
  </si>
  <si>
    <t xml:space="preserve">   25</t>
  </si>
  <si>
    <t xml:space="preserve">   24</t>
  </si>
  <si>
    <t xml:space="preserve">   23</t>
  </si>
  <si>
    <t xml:space="preserve">   22</t>
  </si>
  <si>
    <t xml:space="preserve">   21</t>
  </si>
  <si>
    <t xml:space="preserve">   20</t>
  </si>
  <si>
    <t xml:space="preserve">   19</t>
    <phoneticPr fontId="2"/>
  </si>
  <si>
    <t xml:space="preserve">   18</t>
  </si>
  <si>
    <t xml:space="preserve">   17</t>
  </si>
  <si>
    <t xml:space="preserve">   16</t>
  </si>
  <si>
    <t xml:space="preserve">   15</t>
  </si>
  <si>
    <t>平成14年</t>
    <rPh sb="0" eb="2">
      <t>ヘイセイ</t>
    </rPh>
    <phoneticPr fontId="2"/>
  </si>
  <si>
    <t>一  般</t>
    <phoneticPr fontId="2"/>
  </si>
  <si>
    <t>療　養</t>
    <rPh sb="0" eb="1">
      <t>リョウ</t>
    </rPh>
    <rPh sb="2" eb="3">
      <t>オサム</t>
    </rPh>
    <phoneticPr fontId="2"/>
  </si>
  <si>
    <t>結  核</t>
    <phoneticPr fontId="2"/>
  </si>
  <si>
    <t>感染症</t>
    <rPh sb="0" eb="3">
      <t>カンセンショウ</t>
    </rPh>
    <phoneticPr fontId="2"/>
  </si>
  <si>
    <t>精  神</t>
    <phoneticPr fontId="2"/>
  </si>
  <si>
    <t>総  数</t>
    <phoneticPr fontId="2"/>
  </si>
  <si>
    <t>病  床  数</t>
    <phoneticPr fontId="2"/>
  </si>
  <si>
    <t>区　分</t>
    <rPh sb="0" eb="1">
      <t>ク</t>
    </rPh>
    <rPh sb="2" eb="3">
      <t>フン</t>
    </rPh>
    <phoneticPr fontId="2"/>
  </si>
  <si>
    <t>一    般    病    院</t>
    <phoneticPr fontId="2"/>
  </si>
  <si>
    <t>精神病院</t>
    <phoneticPr fontId="2"/>
  </si>
  <si>
    <t>総　数</t>
    <phoneticPr fontId="2"/>
  </si>
  <si>
    <t>　なお、病床数については医療法に基づいたものです。</t>
    <rPh sb="4" eb="6">
      <t>ビョウショウ</t>
    </rPh>
    <rPh sb="6" eb="7">
      <t>スウ</t>
    </rPh>
    <rPh sb="12" eb="15">
      <t>イリョウホウ</t>
    </rPh>
    <rPh sb="16" eb="17">
      <t>モト</t>
    </rPh>
    <phoneticPr fontId="2"/>
  </si>
  <si>
    <t>　この表は、各年10月1日現在であり、市内に所在する病院（病床数20以上）について計上したものです。</t>
    <rPh sb="19" eb="21">
      <t>シナイ</t>
    </rPh>
    <rPh sb="22" eb="24">
      <t>ショザイ</t>
    </rPh>
    <rPh sb="26" eb="28">
      <t>ビョウイン</t>
    </rPh>
    <rPh sb="29" eb="31">
      <t>ビョウショウ</t>
    </rPh>
    <rPh sb="31" eb="32">
      <t>スウ</t>
    </rPh>
    <rPh sb="34" eb="36">
      <t>イジョウ</t>
    </rPh>
    <rPh sb="41" eb="43">
      <t>ケイジョウ</t>
    </rPh>
    <phoneticPr fontId="2"/>
  </si>
  <si>
    <t>１３－２  種類別病院数及び病床数</t>
    <phoneticPr fontId="2"/>
  </si>
  <si>
    <t>　　医師、歯科医師、薬剤師の「その他」は医師、歯科医師、薬剤師の資格とは無関係の業務に従事している者及び無職の者をいう。</t>
    <phoneticPr fontId="2"/>
  </si>
  <si>
    <t>※　医療施設とは病院及び診療所をいう。</t>
    <rPh sb="2" eb="4">
      <t>イリョウ</t>
    </rPh>
    <rPh sb="4" eb="6">
      <t>シセツ</t>
    </rPh>
    <rPh sb="8" eb="10">
      <t>ビョウイン</t>
    </rPh>
    <rPh sb="10" eb="11">
      <t>オヨ</t>
    </rPh>
    <rPh sb="12" eb="15">
      <t>シンリョウジョ</t>
    </rPh>
    <phoneticPr fontId="2"/>
  </si>
  <si>
    <t>資料　山形県健康福祉部健康福祉企画課（保健福祉統計年報）</t>
    <rPh sb="6" eb="8">
      <t>ケンコウ</t>
    </rPh>
    <rPh sb="11" eb="13">
      <t>ケンコウ</t>
    </rPh>
    <rPh sb="13" eb="15">
      <t>フクシ</t>
    </rPh>
    <rPh sb="15" eb="17">
      <t>キカク</t>
    </rPh>
    <rPh sb="17" eb="18">
      <t>カ</t>
    </rPh>
    <rPh sb="21" eb="23">
      <t>フクシ</t>
    </rPh>
    <phoneticPr fontId="2"/>
  </si>
  <si>
    <t>平成30年</t>
    <rPh sb="0" eb="1">
      <t>ヘイセイ</t>
    </rPh>
    <rPh sb="3" eb="4">
      <t>ネン</t>
    </rPh>
    <phoneticPr fontId="2"/>
  </si>
  <si>
    <t xml:space="preserve">    28</t>
    <phoneticPr fontId="2"/>
  </si>
  <si>
    <t xml:space="preserve">    26</t>
    <phoneticPr fontId="2"/>
  </si>
  <si>
    <t>平成24年</t>
    <rPh sb="0" eb="2">
      <t>ヘイセイ</t>
    </rPh>
    <rPh sb="4" eb="5">
      <t>ネン</t>
    </rPh>
    <phoneticPr fontId="2"/>
  </si>
  <si>
    <t>その他</t>
    <rPh sb="2" eb="3">
      <t>タ</t>
    </rPh>
    <phoneticPr fontId="2"/>
  </si>
  <si>
    <t>薬局・医療施設以外の従事者</t>
    <rPh sb="0" eb="2">
      <t>ヤッキョク</t>
    </rPh>
    <rPh sb="3" eb="5">
      <t>イリョウ</t>
    </rPh>
    <rPh sb="5" eb="7">
      <t>シセツ</t>
    </rPh>
    <rPh sb="7" eb="9">
      <t>イガイ</t>
    </rPh>
    <rPh sb="10" eb="13">
      <t>ジュウジシャ</t>
    </rPh>
    <phoneticPr fontId="2"/>
  </si>
  <si>
    <t>医療施設の従事者</t>
    <rPh sb="0" eb="2">
      <t>イリョウ</t>
    </rPh>
    <rPh sb="2" eb="4">
      <t>シセツ</t>
    </rPh>
    <rPh sb="5" eb="8">
      <t>ジュウジシャ</t>
    </rPh>
    <phoneticPr fontId="2"/>
  </si>
  <si>
    <t>薬局の従事者</t>
    <rPh sb="0" eb="2">
      <t>ヤッキョク</t>
    </rPh>
    <rPh sb="3" eb="6">
      <t>ジュウジシャ</t>
    </rPh>
    <phoneticPr fontId="2"/>
  </si>
  <si>
    <t>総数</t>
    <rPh sb="0" eb="2">
      <t>ソウスウ</t>
    </rPh>
    <phoneticPr fontId="2"/>
  </si>
  <si>
    <t>医療施設以外の従事者</t>
    <rPh sb="0" eb="2">
      <t>イリョウ</t>
    </rPh>
    <rPh sb="2" eb="4">
      <t>シセツ</t>
    </rPh>
    <rPh sb="4" eb="6">
      <t>イガイ</t>
    </rPh>
    <rPh sb="7" eb="10">
      <t>ジュウジシャ</t>
    </rPh>
    <phoneticPr fontId="2"/>
  </si>
  <si>
    <t>医療施設・介護老健施設以外の従事者</t>
    <rPh sb="0" eb="2">
      <t>イリョウ</t>
    </rPh>
    <rPh sb="2" eb="4">
      <t>シセツ</t>
    </rPh>
    <rPh sb="5" eb="7">
      <t>カイゴ</t>
    </rPh>
    <rPh sb="7" eb="8">
      <t>ロウ</t>
    </rPh>
    <rPh sb="8" eb="9">
      <t>ケン</t>
    </rPh>
    <rPh sb="9" eb="11">
      <t>シセツ</t>
    </rPh>
    <rPh sb="11" eb="13">
      <t>イガイ</t>
    </rPh>
    <rPh sb="14" eb="17">
      <t>ジュウジシャ</t>
    </rPh>
    <phoneticPr fontId="2"/>
  </si>
  <si>
    <t>介護老人保険施設の従事者</t>
    <rPh sb="0" eb="2">
      <t>カイゴ</t>
    </rPh>
    <rPh sb="2" eb="4">
      <t>ロウジン</t>
    </rPh>
    <rPh sb="4" eb="6">
      <t>ホケン</t>
    </rPh>
    <rPh sb="6" eb="8">
      <t>シセツ</t>
    </rPh>
    <rPh sb="9" eb="12">
      <t>ジュウジシャ</t>
    </rPh>
    <phoneticPr fontId="2"/>
  </si>
  <si>
    <t>薬剤師</t>
  </si>
  <si>
    <t>歯科医師</t>
    <phoneticPr fontId="2"/>
  </si>
  <si>
    <t>医　師</t>
  </si>
  <si>
    <t>　この表は、各年末現在のものです。</t>
    <rPh sb="6" eb="7">
      <t>カク</t>
    </rPh>
    <rPh sb="7" eb="8">
      <t>ネン</t>
    </rPh>
    <rPh sb="8" eb="9">
      <t>マツ</t>
    </rPh>
    <rPh sb="9" eb="11">
      <t>ゲンザイ</t>
    </rPh>
    <phoneticPr fontId="2"/>
  </si>
  <si>
    <t>１３－３　医師・歯科医師・薬剤師数、業務の種類・保健所（従業地）</t>
    <rPh sb="5" eb="7">
      <t>イシ</t>
    </rPh>
    <rPh sb="8" eb="10">
      <t>シカ</t>
    </rPh>
    <rPh sb="10" eb="12">
      <t>イシ</t>
    </rPh>
    <rPh sb="13" eb="16">
      <t>ヤクザイシ</t>
    </rPh>
    <rPh sb="16" eb="17">
      <t>スウ</t>
    </rPh>
    <rPh sb="18" eb="20">
      <t>ギョウム</t>
    </rPh>
    <rPh sb="21" eb="23">
      <t>シュルイ</t>
    </rPh>
    <rPh sb="24" eb="27">
      <t>ホケンジョ</t>
    </rPh>
    <rPh sb="28" eb="30">
      <t>ジュウギョウ</t>
    </rPh>
    <rPh sb="30" eb="31">
      <t>チ</t>
    </rPh>
    <phoneticPr fontId="2"/>
  </si>
  <si>
    <t>資料　市立病院済生館管理課　</t>
    <phoneticPr fontId="2"/>
  </si>
  <si>
    <t>-</t>
  </si>
  <si>
    <t>30</t>
    <phoneticPr fontId="2"/>
  </si>
  <si>
    <t>29</t>
  </si>
  <si>
    <t>28</t>
  </si>
  <si>
    <t>27</t>
    <phoneticPr fontId="2"/>
  </si>
  <si>
    <t>その他</t>
  </si>
  <si>
    <t>技術員</t>
  </si>
  <si>
    <t>検査技師</t>
  </si>
  <si>
    <t>技  師</t>
    <rPh sb="0" eb="4">
      <t>ギシ</t>
    </rPh>
    <phoneticPr fontId="2"/>
  </si>
  <si>
    <t>補助者</t>
  </si>
  <si>
    <t>事務員</t>
    <phoneticPr fontId="2"/>
  </si>
  <si>
    <t>その他の</t>
  </si>
  <si>
    <t>臨  床</t>
    <phoneticPr fontId="2"/>
  </si>
  <si>
    <t>放射線</t>
    <phoneticPr fontId="2"/>
  </si>
  <si>
    <t>看  護</t>
    <phoneticPr fontId="2"/>
  </si>
  <si>
    <t>准看護師</t>
    <rPh sb="3" eb="4">
      <t>シ</t>
    </rPh>
    <phoneticPr fontId="2"/>
  </si>
  <si>
    <t>看護師</t>
    <rPh sb="2" eb="3">
      <t>シ</t>
    </rPh>
    <phoneticPr fontId="2"/>
  </si>
  <si>
    <t>管理栄養士</t>
    <rPh sb="0" eb="2">
      <t>カンリ</t>
    </rPh>
    <phoneticPr fontId="2"/>
  </si>
  <si>
    <t>歯科医師</t>
  </si>
  <si>
    <t>　この表は、各年度末現在のものです。</t>
    <phoneticPr fontId="2"/>
  </si>
  <si>
    <t>１３－４　市立病院済生館の医療従事者数</t>
    <phoneticPr fontId="2"/>
  </si>
  <si>
    <r>
      <t>外来患者</t>
    </r>
    <r>
      <rPr>
        <sz val="9"/>
        <rFont val="HGSｺﾞｼｯｸM"/>
        <family val="3"/>
        <charset val="128"/>
      </rPr>
      <t>（延べ人員）</t>
    </r>
    <phoneticPr fontId="2"/>
  </si>
  <si>
    <r>
      <t>入院患者</t>
    </r>
    <r>
      <rPr>
        <sz val="9"/>
        <rFont val="HGSｺﾞｼｯｸM"/>
        <family val="3"/>
        <charset val="128"/>
      </rPr>
      <t>（延べ人員）</t>
    </r>
    <phoneticPr fontId="2"/>
  </si>
  <si>
    <t>歯　科</t>
  </si>
  <si>
    <t>麻酔科</t>
  </si>
  <si>
    <t>放射線科</t>
  </si>
  <si>
    <t>眼　科</t>
  </si>
  <si>
    <t>産婦人科</t>
  </si>
  <si>
    <t>泌尿器科</t>
  </si>
  <si>
    <t>皮膚科</t>
  </si>
  <si>
    <t>精神科</t>
  </si>
  <si>
    <t>脳神経外科</t>
    <rPh sb="3" eb="4">
      <t>ゲ</t>
    </rPh>
    <phoneticPr fontId="2"/>
  </si>
  <si>
    <t>整形外科</t>
  </si>
  <si>
    <t>外　科</t>
  </si>
  <si>
    <t>小児科</t>
  </si>
  <si>
    <t>内　科</t>
  </si>
  <si>
    <t>循環器内科</t>
    <rPh sb="0" eb="3">
      <t>ジュンカンキ</t>
    </rPh>
    <rPh sb="3" eb="5">
      <t>ナイカ</t>
    </rPh>
    <phoneticPr fontId="2"/>
  </si>
  <si>
    <t>呼吸器内科</t>
    <rPh sb="0" eb="3">
      <t>コキュウキ</t>
    </rPh>
    <rPh sb="3" eb="5">
      <t>ナイカ</t>
    </rPh>
    <phoneticPr fontId="2"/>
  </si>
  <si>
    <t>消化器内科</t>
    <rPh sb="0" eb="2">
      <t>ショウカ</t>
    </rPh>
    <rPh sb="2" eb="3">
      <t>キ</t>
    </rPh>
    <rPh sb="3" eb="4">
      <t>ナイ</t>
    </rPh>
    <rPh sb="4" eb="5">
      <t>カ</t>
    </rPh>
    <phoneticPr fontId="2"/>
  </si>
  <si>
    <t>区分</t>
    <rPh sb="0" eb="2">
      <t>クブン</t>
    </rPh>
    <phoneticPr fontId="2"/>
  </si>
  <si>
    <t>１３－５　市立病院済生館の診療科別患者数</t>
    <phoneticPr fontId="2"/>
  </si>
  <si>
    <t>　　（注）：平成18年4月～「尿路性器系の疾患」から「腎尿路生殖器系の疾患」へ名称変更となりました。</t>
    <rPh sb="3" eb="4">
      <t>チュウ</t>
    </rPh>
    <rPh sb="6" eb="8">
      <t>ヘイセイ</t>
    </rPh>
    <rPh sb="10" eb="11">
      <t>ネン</t>
    </rPh>
    <rPh sb="12" eb="13">
      <t>ツキ</t>
    </rPh>
    <rPh sb="39" eb="41">
      <t>メイショウ</t>
    </rPh>
    <rPh sb="41" eb="43">
      <t>ヘンコウ</t>
    </rPh>
    <phoneticPr fontId="2"/>
  </si>
  <si>
    <t>資料　山形県健康福祉部健康福祉企画課（保健福祉統計年報-死因別死亡数を10万人単位の10月1日人口で割った値）</t>
    <rPh sb="6" eb="8">
      <t>ケンコウ</t>
    </rPh>
    <rPh sb="11" eb="13">
      <t>ケンコウ</t>
    </rPh>
    <rPh sb="13" eb="15">
      <t>フクシ</t>
    </rPh>
    <rPh sb="15" eb="18">
      <t>キカクカ</t>
    </rPh>
    <rPh sb="21" eb="23">
      <t>フクシ</t>
    </rPh>
    <rPh sb="28" eb="30">
      <t>シイン</t>
    </rPh>
    <rPh sb="30" eb="31">
      <t>ベツ</t>
    </rPh>
    <rPh sb="31" eb="33">
      <t>シボウ</t>
    </rPh>
    <rPh sb="33" eb="34">
      <t>スウ</t>
    </rPh>
    <rPh sb="37" eb="39">
      <t>マンニン</t>
    </rPh>
    <rPh sb="39" eb="41">
      <t>タンイ</t>
    </rPh>
    <rPh sb="44" eb="45">
      <t>ガツ</t>
    </rPh>
    <rPh sb="46" eb="47">
      <t>ニチ</t>
    </rPh>
    <rPh sb="47" eb="49">
      <t>ジンコウ</t>
    </rPh>
    <rPh sb="50" eb="51">
      <t>ワ</t>
    </rPh>
    <rPh sb="53" eb="54">
      <t>アタイ</t>
    </rPh>
    <phoneticPr fontId="2"/>
  </si>
  <si>
    <t xml:space="preserve">   29</t>
    <phoneticPr fontId="2"/>
  </si>
  <si>
    <t xml:space="preserve">   28</t>
    <phoneticPr fontId="2"/>
  </si>
  <si>
    <t xml:space="preserve">   25</t>
    <phoneticPr fontId="2"/>
  </si>
  <si>
    <t xml:space="preserve">   21</t>
    <phoneticPr fontId="2"/>
  </si>
  <si>
    <t>平成14年</t>
    <rPh sb="0" eb="2">
      <t>ヘイセイ</t>
    </rPh>
    <rPh sb="4" eb="5">
      <t>ネン</t>
    </rPh>
    <phoneticPr fontId="2"/>
  </si>
  <si>
    <t>気管、気管支及び肺の悪性新生物</t>
  </si>
  <si>
    <t>胃の悪性
新生物</t>
    <phoneticPr fontId="2"/>
  </si>
  <si>
    <t>自殺</t>
    <phoneticPr fontId="2"/>
  </si>
  <si>
    <t>不慮の事故</t>
    <phoneticPr fontId="2"/>
  </si>
  <si>
    <t>老  衰</t>
    <phoneticPr fontId="2"/>
  </si>
  <si>
    <t>肺  炎</t>
    <phoneticPr fontId="2"/>
  </si>
  <si>
    <t>脳血管
疾患</t>
    <phoneticPr fontId="2"/>
  </si>
  <si>
    <t>心疾患
（高血圧性を除く）</t>
    <phoneticPr fontId="2"/>
  </si>
  <si>
    <t>高血圧性疾患</t>
    <phoneticPr fontId="2"/>
  </si>
  <si>
    <t>糖尿病</t>
  </si>
  <si>
    <t>悪性
新生物</t>
    <rPh sb="3" eb="6">
      <t>シンセイブツ</t>
    </rPh>
    <phoneticPr fontId="2"/>
  </si>
  <si>
    <t>傷病・死亡の外因</t>
    <rPh sb="3" eb="5">
      <t>シボウ</t>
    </rPh>
    <rPh sb="6" eb="7">
      <t>ガイ</t>
    </rPh>
    <rPh sb="7" eb="8">
      <t>イン</t>
    </rPh>
    <phoneticPr fontId="2"/>
  </si>
  <si>
    <t>症状・徴候及び
異常臨床所見・
異常検査所見で
他に分類されないもの</t>
    <rPh sb="0" eb="2">
      <t>ショウジョウ</t>
    </rPh>
    <rPh sb="8" eb="10">
      <t>イジョウ</t>
    </rPh>
    <rPh sb="10" eb="12">
      <t>リンショウ</t>
    </rPh>
    <rPh sb="24" eb="25">
      <t>タ</t>
    </rPh>
    <phoneticPr fontId="2"/>
  </si>
  <si>
    <t>先天奇形・変形及び
染色体の
異常</t>
    <rPh sb="3" eb="4">
      <t>ケイ</t>
    </rPh>
    <phoneticPr fontId="2"/>
  </si>
  <si>
    <t>周産期に
発生した
病態</t>
    <phoneticPr fontId="2"/>
  </si>
  <si>
    <t>妊娠・分娩及び
産じょく</t>
    <phoneticPr fontId="2"/>
  </si>
  <si>
    <t>腎尿路生殖器系の疾患（※注）</t>
    <rPh sb="0" eb="1">
      <t>ジン</t>
    </rPh>
    <rPh sb="1" eb="3">
      <t>ニョウロ</t>
    </rPh>
    <rPh sb="3" eb="6">
      <t>セイショクキ</t>
    </rPh>
    <rPh sb="6" eb="7">
      <t>ケイ</t>
    </rPh>
    <rPh sb="8" eb="10">
      <t>シッカン</t>
    </rPh>
    <rPh sb="12" eb="13">
      <t>チュウ</t>
    </rPh>
    <phoneticPr fontId="2"/>
  </si>
  <si>
    <t>筋骨格系
及び結合
組織の疾患</t>
    <rPh sb="5" eb="6">
      <t>オヨ</t>
    </rPh>
    <phoneticPr fontId="2"/>
  </si>
  <si>
    <t>皮膚及び
皮下組織の疾患</t>
    <phoneticPr fontId="2"/>
  </si>
  <si>
    <t>消化器系の疾患</t>
    <phoneticPr fontId="2"/>
  </si>
  <si>
    <t>呼吸器系の疾患</t>
    <rPh sb="3" eb="4">
      <t>ケイ</t>
    </rPh>
    <rPh sb="5" eb="6">
      <t>シツ</t>
    </rPh>
    <rPh sb="6" eb="7">
      <t>ワズラ</t>
    </rPh>
    <phoneticPr fontId="2"/>
  </si>
  <si>
    <t>循環器系の疾患</t>
    <rPh sb="3" eb="4">
      <t>ケイ</t>
    </rPh>
    <rPh sb="5" eb="6">
      <t>シツ</t>
    </rPh>
    <rPh sb="6" eb="7">
      <t>ワズラ</t>
    </rPh>
    <phoneticPr fontId="2"/>
  </si>
  <si>
    <t>神経系の疾患</t>
    <phoneticPr fontId="2"/>
  </si>
  <si>
    <t>精神及び
行動の障害</t>
    <phoneticPr fontId="2"/>
  </si>
  <si>
    <t>内分泌・栄養及び代謝疾患</t>
    <rPh sb="4" eb="5">
      <t>エイ</t>
    </rPh>
    <rPh sb="5" eb="6">
      <t>オサム</t>
    </rPh>
    <rPh sb="6" eb="7">
      <t>オヨ</t>
    </rPh>
    <phoneticPr fontId="2"/>
  </si>
  <si>
    <t>血液及び
造血器の
疾患並びに免疫機構の障害</t>
    <rPh sb="17" eb="19">
      <t>キコウ</t>
    </rPh>
    <phoneticPr fontId="2"/>
  </si>
  <si>
    <t>新生物</t>
  </si>
  <si>
    <t>感染症
及び
寄生虫症</t>
    <rPh sb="4" eb="5">
      <t>オヨ</t>
    </rPh>
    <phoneticPr fontId="2"/>
  </si>
  <si>
    <t>　この表は、人口10万人に対する数値です。</t>
    <phoneticPr fontId="2"/>
  </si>
  <si>
    <t>１３－６　特定死因別死亡率</t>
    <phoneticPr fontId="2"/>
  </si>
  <si>
    <t>資料　村山保健所</t>
    <rPh sb="3" eb="5">
      <t>ムラヤマ</t>
    </rPh>
    <rPh sb="5" eb="8">
      <t>ホケンジョ</t>
    </rPh>
    <phoneticPr fontId="2"/>
  </si>
  <si>
    <t>26</t>
  </si>
  <si>
    <t>平成25年度</t>
    <rPh sb="0" eb="1">
      <t>ヘイセイ</t>
    </rPh>
    <rPh sb="3" eb="4">
      <t>ネン</t>
    </rPh>
    <rPh sb="4" eb="5">
      <t>ド</t>
    </rPh>
    <phoneticPr fontId="15"/>
  </si>
  <si>
    <t>コレラ</t>
  </si>
  <si>
    <t>急性灰白髄炎</t>
    <rPh sb="3" eb="4">
      <t>ハク</t>
    </rPh>
    <rPh sb="4" eb="5">
      <t>ズイ</t>
    </rPh>
    <rPh sb="5" eb="6">
      <t>エン</t>
    </rPh>
    <phoneticPr fontId="2"/>
  </si>
  <si>
    <t>ジフテリア</t>
    <phoneticPr fontId="2"/>
  </si>
  <si>
    <t>パラチフス</t>
    <phoneticPr fontId="2"/>
  </si>
  <si>
    <t>腸チフス</t>
  </si>
  <si>
    <t>赤　痢             (細菌性赤痢)</t>
    <phoneticPr fontId="2"/>
  </si>
  <si>
    <t>１３－７　主な感染症患者の発生数</t>
    <rPh sb="7" eb="10">
      <t>カンセンショウ</t>
    </rPh>
    <phoneticPr fontId="2"/>
  </si>
  <si>
    <t>資料　山形県健康福祉部健康福祉企画課（保健福祉統計年報）</t>
    <rPh sb="3" eb="6">
      <t>ヤマガタケン</t>
    </rPh>
    <rPh sb="6" eb="8">
      <t>ケンコウ</t>
    </rPh>
    <rPh sb="8" eb="10">
      <t>フクシ</t>
    </rPh>
    <rPh sb="10" eb="11">
      <t>ブ</t>
    </rPh>
    <rPh sb="11" eb="13">
      <t>ケンコウ</t>
    </rPh>
    <rPh sb="13" eb="15">
      <t>フクシ</t>
    </rPh>
    <rPh sb="15" eb="18">
      <t>キカクカ</t>
    </rPh>
    <rPh sb="19" eb="21">
      <t>ホケン</t>
    </rPh>
    <rPh sb="21" eb="23">
      <t>フクシ</t>
    </rPh>
    <rPh sb="23" eb="25">
      <t>トウケイ</t>
    </rPh>
    <rPh sb="25" eb="27">
      <t>ネンポウ</t>
    </rPh>
    <phoneticPr fontId="2"/>
  </si>
  <si>
    <t>不　詳</t>
  </si>
  <si>
    <t>人工死産</t>
    <phoneticPr fontId="2"/>
  </si>
  <si>
    <t>自然死産</t>
    <phoneticPr fontId="2"/>
  </si>
  <si>
    <t>女</t>
  </si>
  <si>
    <t>男</t>
  </si>
  <si>
    <t>周産期死亡数</t>
    <phoneticPr fontId="2"/>
  </si>
  <si>
    <t>死産数</t>
    <rPh sb="2" eb="3">
      <t>スウ</t>
    </rPh>
    <phoneticPr fontId="2"/>
  </si>
  <si>
    <t>新生児死亡数</t>
    <rPh sb="3" eb="6">
      <t>シボウスウ</t>
    </rPh>
    <phoneticPr fontId="2"/>
  </si>
  <si>
    <t>乳児死亡数</t>
    <phoneticPr fontId="2"/>
  </si>
  <si>
    <t>１３－８　乳児・新生児死亡数及び死産数</t>
    <rPh sb="10" eb="11">
      <t>ジ</t>
    </rPh>
    <phoneticPr fontId="2"/>
  </si>
  <si>
    <t>　　（注）：自然増加率については、山形市企画調整課調べです。</t>
    <rPh sb="3" eb="4">
      <t>チュウ</t>
    </rPh>
    <rPh sb="6" eb="8">
      <t>シゼン</t>
    </rPh>
    <rPh sb="8" eb="10">
      <t>ゾウカ</t>
    </rPh>
    <rPh sb="10" eb="11">
      <t>リツ</t>
    </rPh>
    <rPh sb="17" eb="20">
      <t>ヤマガタシ</t>
    </rPh>
    <rPh sb="20" eb="22">
      <t>キカク</t>
    </rPh>
    <rPh sb="22" eb="25">
      <t>チョウセイカ</t>
    </rPh>
    <rPh sb="25" eb="26">
      <t>シラ</t>
    </rPh>
    <phoneticPr fontId="2"/>
  </si>
  <si>
    <t xml:space="preserve">   19</t>
  </si>
  <si>
    <t>平成15年</t>
    <rPh sb="0" eb="2">
      <t>ヘイセイ</t>
    </rPh>
    <phoneticPr fontId="2"/>
  </si>
  <si>
    <t>（人口千対）</t>
  </si>
  <si>
    <t>死 産</t>
  </si>
  <si>
    <t>（出生千対）</t>
  </si>
  <si>
    <t>不 詳</t>
  </si>
  <si>
    <t>人 工</t>
  </si>
  <si>
    <t>自 然</t>
  </si>
  <si>
    <t>総 数</t>
  </si>
  <si>
    <t>死亡率</t>
  </si>
  <si>
    <t>増加率</t>
  </si>
  <si>
    <t>離婚率</t>
  </si>
  <si>
    <t>婚姻率</t>
  </si>
  <si>
    <t>死産率（出産千対）</t>
  </si>
  <si>
    <t>新生児</t>
  </si>
  <si>
    <t>乳　児</t>
  </si>
  <si>
    <t>自　然</t>
  </si>
  <si>
    <t>出生率</t>
  </si>
  <si>
    <t>　この表は、小数点第１位未満を四捨五入したので総数と一致しない場合があります。</t>
    <phoneticPr fontId="2"/>
  </si>
  <si>
    <t>１３－９　人口動態率</t>
    <phoneticPr fontId="2"/>
  </si>
  <si>
    <t xml:space="preserve">   23</t>
    <phoneticPr fontId="2"/>
  </si>
  <si>
    <t>女</t>
    <phoneticPr fontId="2"/>
  </si>
  <si>
    <t>男</t>
    <phoneticPr fontId="2"/>
  </si>
  <si>
    <t>以　上</t>
  </si>
  <si>
    <t>４．５㎏</t>
  </si>
  <si>
    <t>４．０㎏</t>
  </si>
  <si>
    <t>３．５㎏</t>
  </si>
  <si>
    <t>３．０㎏</t>
  </si>
  <si>
    <t>２．５㎏</t>
  </si>
  <si>
    <t>２．０㎏</t>
  </si>
  <si>
    <t>１．５㎏</t>
  </si>
  <si>
    <t>未満</t>
    <rPh sb="0" eb="2">
      <t>ミマン</t>
    </rPh>
    <phoneticPr fontId="2"/>
  </si>
  <si>
    <t>～</t>
  </si>
  <si>
    <t>1．５㎏</t>
  </si>
  <si>
    <t>1．０㎏</t>
  </si>
  <si>
    <t>１３－１０　出生時の体重別出生数</t>
    <rPh sb="8" eb="9">
      <t>ジ</t>
    </rPh>
    <phoneticPr fontId="2"/>
  </si>
  <si>
    <t>　　　※  平成28年度（H28.10.1～）よりB型肝炎予防接種が、定期接種に追加されました。</t>
    <rPh sb="6" eb="8">
      <t>ヘイセイ</t>
    </rPh>
    <rPh sb="10" eb="12">
      <t>ネンド</t>
    </rPh>
    <rPh sb="26" eb="27">
      <t>ガタ</t>
    </rPh>
    <rPh sb="27" eb="29">
      <t>カンエン</t>
    </rPh>
    <rPh sb="29" eb="31">
      <t>ヨボウ</t>
    </rPh>
    <rPh sb="31" eb="33">
      <t>セッシュ</t>
    </rPh>
    <rPh sb="35" eb="37">
      <t>テイキ</t>
    </rPh>
    <rPh sb="37" eb="39">
      <t>セッシュ</t>
    </rPh>
    <rPh sb="40" eb="42">
      <t>ツイカ</t>
    </rPh>
    <phoneticPr fontId="2"/>
  </si>
  <si>
    <t>　　　※  平成28年度は、麻しん風しん混合ワクチンの供給不足により、麻しん及び風しん単抗原ワクチンの接種実績がありました。</t>
    <rPh sb="6" eb="8">
      <t>ヘイセイ</t>
    </rPh>
    <rPh sb="10" eb="12">
      <t>ネンド</t>
    </rPh>
    <rPh sb="14" eb="15">
      <t>マ</t>
    </rPh>
    <rPh sb="17" eb="18">
      <t>フウ</t>
    </rPh>
    <rPh sb="20" eb="22">
      <t>コンゴウ</t>
    </rPh>
    <rPh sb="27" eb="29">
      <t>キョウキュウ</t>
    </rPh>
    <rPh sb="29" eb="31">
      <t>ブソク</t>
    </rPh>
    <rPh sb="35" eb="36">
      <t>マ</t>
    </rPh>
    <rPh sb="38" eb="39">
      <t>オヨ</t>
    </rPh>
    <rPh sb="40" eb="41">
      <t>フウ</t>
    </rPh>
    <rPh sb="43" eb="44">
      <t>タン</t>
    </rPh>
    <rPh sb="44" eb="46">
      <t>コウゲン</t>
    </rPh>
    <rPh sb="51" eb="53">
      <t>セッシュ</t>
    </rPh>
    <rPh sb="53" eb="55">
      <t>ジッセキ</t>
    </rPh>
    <phoneticPr fontId="2"/>
  </si>
  <si>
    <t>　　　※  平成26年10月から、水痘と高齢者の肺炎球菌の各予防接種が追加されました。</t>
    <rPh sb="6" eb="8">
      <t>ヘイセイ</t>
    </rPh>
    <rPh sb="10" eb="11">
      <t>ネン</t>
    </rPh>
    <rPh sb="13" eb="14">
      <t>ガツ</t>
    </rPh>
    <rPh sb="17" eb="19">
      <t>スイトウ</t>
    </rPh>
    <rPh sb="20" eb="23">
      <t>コウレイシャ</t>
    </rPh>
    <rPh sb="24" eb="26">
      <t>ハイエン</t>
    </rPh>
    <rPh sb="26" eb="28">
      <t>キュウキン</t>
    </rPh>
    <rPh sb="29" eb="30">
      <t>カク</t>
    </rPh>
    <rPh sb="30" eb="32">
      <t>ヨボウ</t>
    </rPh>
    <rPh sb="32" eb="34">
      <t>セッシュ</t>
    </rPh>
    <rPh sb="35" eb="37">
      <t>ツイカ</t>
    </rPh>
    <phoneticPr fontId="2"/>
  </si>
  <si>
    <t>　　　※  子宮頸がん予防接種は、ワクチンとの因果関係が否定できない副反応が発生したことから、平成25年6月14日より接種の積極的勧奨を差し控えています。</t>
    <rPh sb="6" eb="8">
      <t>シキュウ</t>
    </rPh>
    <rPh sb="8" eb="9">
      <t>ケイ</t>
    </rPh>
    <rPh sb="11" eb="13">
      <t>ヨボウ</t>
    </rPh>
    <rPh sb="13" eb="15">
      <t>セッシュ</t>
    </rPh>
    <rPh sb="23" eb="25">
      <t>インガ</t>
    </rPh>
    <rPh sb="25" eb="27">
      <t>カンケイ</t>
    </rPh>
    <rPh sb="28" eb="30">
      <t>ヒテイ</t>
    </rPh>
    <rPh sb="34" eb="37">
      <t>フクハンノウ</t>
    </rPh>
    <rPh sb="38" eb="40">
      <t>ハッセイ</t>
    </rPh>
    <rPh sb="47" eb="49">
      <t>ヘイセイ</t>
    </rPh>
    <rPh sb="51" eb="52">
      <t>ネン</t>
    </rPh>
    <rPh sb="53" eb="54">
      <t>ツキ</t>
    </rPh>
    <rPh sb="56" eb="57">
      <t>ヒ</t>
    </rPh>
    <rPh sb="59" eb="61">
      <t>セッシュ</t>
    </rPh>
    <rPh sb="62" eb="65">
      <t>セッキョクテキ</t>
    </rPh>
    <rPh sb="65" eb="67">
      <t>カンショウ</t>
    </rPh>
    <rPh sb="68" eb="69">
      <t>サ</t>
    </rPh>
    <rPh sb="70" eb="71">
      <t>ヒカ</t>
    </rPh>
    <phoneticPr fontId="2"/>
  </si>
  <si>
    <t>　　　※  平成25年度から、ヒブ・小児用肺炎球菌・子宮頸がんの各予防接種が追加されました。</t>
    <rPh sb="6" eb="8">
      <t>ヘイセイ</t>
    </rPh>
    <rPh sb="10" eb="12">
      <t>ネンド</t>
    </rPh>
    <rPh sb="18" eb="21">
      <t>ショウニヨウ</t>
    </rPh>
    <rPh sb="21" eb="23">
      <t>ハイエン</t>
    </rPh>
    <rPh sb="23" eb="25">
      <t>キュウキン</t>
    </rPh>
    <rPh sb="26" eb="28">
      <t>シキュウ</t>
    </rPh>
    <rPh sb="28" eb="29">
      <t>ケイ</t>
    </rPh>
    <rPh sb="32" eb="33">
      <t>カク</t>
    </rPh>
    <rPh sb="33" eb="35">
      <t>ヨボウ</t>
    </rPh>
    <rPh sb="35" eb="37">
      <t>セッシュ</t>
    </rPh>
    <rPh sb="38" eb="40">
      <t>ツイカ</t>
    </rPh>
    <phoneticPr fontId="2"/>
  </si>
  <si>
    <t>　　　※  四種混合は、三種混合（ジフテリア、百日ぜき、破傷風）と不活化ポリオの混合ワクチンとして、平成24年11月より接種を開始しました。</t>
    <rPh sb="6" eb="8">
      <t>ヨンシュ</t>
    </rPh>
    <rPh sb="8" eb="10">
      <t>コンゴウ</t>
    </rPh>
    <rPh sb="12" eb="14">
      <t>サンシュ</t>
    </rPh>
    <rPh sb="14" eb="16">
      <t>コンゴウ</t>
    </rPh>
    <rPh sb="23" eb="25">
      <t>ヒャクニチ</t>
    </rPh>
    <rPh sb="28" eb="31">
      <t>ハショウフウ</t>
    </rPh>
    <rPh sb="33" eb="34">
      <t>フ</t>
    </rPh>
    <rPh sb="34" eb="36">
      <t>カツカ</t>
    </rPh>
    <rPh sb="40" eb="42">
      <t>コンゴウ</t>
    </rPh>
    <rPh sb="50" eb="52">
      <t>ヘイセイ</t>
    </rPh>
    <rPh sb="54" eb="55">
      <t>ネン</t>
    </rPh>
    <rPh sb="57" eb="58">
      <t>ガツ</t>
    </rPh>
    <rPh sb="60" eb="62">
      <t>セッシュ</t>
    </rPh>
    <rPh sb="63" eb="65">
      <t>カイシ</t>
    </rPh>
    <phoneticPr fontId="2"/>
  </si>
  <si>
    <t xml:space="preserve">             平成24年度の人数は、生ポリオワクチンと不活化ポリオワクチンの接種人数の合算です。</t>
    <rPh sb="13" eb="15">
      <t>ヘイセイ</t>
    </rPh>
    <rPh sb="17" eb="19">
      <t>ネンド</t>
    </rPh>
    <rPh sb="20" eb="22">
      <t>ニンズウ</t>
    </rPh>
    <rPh sb="24" eb="25">
      <t>ナマ</t>
    </rPh>
    <rPh sb="33" eb="34">
      <t>フ</t>
    </rPh>
    <rPh sb="34" eb="36">
      <t>カツカ</t>
    </rPh>
    <rPh sb="44" eb="46">
      <t>セッシュ</t>
    </rPh>
    <rPh sb="46" eb="48">
      <t>ニンズウ</t>
    </rPh>
    <rPh sb="49" eb="51">
      <t>ガッサン</t>
    </rPh>
    <phoneticPr fontId="2"/>
  </si>
  <si>
    <t>　　　※  急性灰白髄炎は、平成24年9月より、2回接種の生ポリオワクチンではなく、4回接種の不活化ポリオワクチンの接種となりました。</t>
    <rPh sb="6" eb="8">
      <t>キュウセイ</t>
    </rPh>
    <rPh sb="8" eb="9">
      <t>ハイ</t>
    </rPh>
    <rPh sb="9" eb="10">
      <t>ハク</t>
    </rPh>
    <rPh sb="10" eb="11">
      <t>ズイ</t>
    </rPh>
    <rPh sb="11" eb="12">
      <t>エン</t>
    </rPh>
    <rPh sb="14" eb="16">
      <t>ヘイセイ</t>
    </rPh>
    <rPh sb="18" eb="19">
      <t>ネン</t>
    </rPh>
    <rPh sb="20" eb="21">
      <t>ツキ</t>
    </rPh>
    <rPh sb="25" eb="26">
      <t>カイ</t>
    </rPh>
    <rPh sb="26" eb="28">
      <t>セッシュ</t>
    </rPh>
    <rPh sb="29" eb="30">
      <t>ナマ</t>
    </rPh>
    <rPh sb="43" eb="44">
      <t>カイ</t>
    </rPh>
    <rPh sb="44" eb="46">
      <t>セッシュ</t>
    </rPh>
    <rPh sb="47" eb="48">
      <t>フ</t>
    </rPh>
    <rPh sb="48" eb="50">
      <t>カツカ</t>
    </rPh>
    <rPh sb="58" eb="60">
      <t>セッシュ</t>
    </rPh>
    <phoneticPr fontId="2"/>
  </si>
  <si>
    <t>　　　※  平成18年度より麻しん風しん1期・2期の接種を開始しました。</t>
    <rPh sb="6" eb="8">
      <t>ヘイセイ</t>
    </rPh>
    <rPh sb="10" eb="12">
      <t>ネンド</t>
    </rPh>
    <rPh sb="14" eb="15">
      <t>マ</t>
    </rPh>
    <rPh sb="17" eb="18">
      <t>フウ</t>
    </rPh>
    <rPh sb="21" eb="22">
      <t>キ</t>
    </rPh>
    <rPh sb="24" eb="25">
      <t>キ</t>
    </rPh>
    <rPh sb="26" eb="28">
      <t>セッシュ</t>
    </rPh>
    <rPh sb="29" eb="30">
      <t>カイ</t>
    </rPh>
    <rPh sb="30" eb="31">
      <t>シ</t>
    </rPh>
    <phoneticPr fontId="2"/>
  </si>
  <si>
    <t>　　　※  予防接種法に基づく高齢者を対象としたインフルエンザ予防接種は、平成13年度より開始しました。</t>
    <rPh sb="6" eb="8">
      <t>ヨボウ</t>
    </rPh>
    <rPh sb="8" eb="10">
      <t>セッシュ</t>
    </rPh>
    <rPh sb="10" eb="11">
      <t>ホウ</t>
    </rPh>
    <rPh sb="12" eb="13">
      <t>モト</t>
    </rPh>
    <rPh sb="15" eb="18">
      <t>コウレイシャ</t>
    </rPh>
    <rPh sb="19" eb="21">
      <t>タイショウ</t>
    </rPh>
    <rPh sb="31" eb="33">
      <t>ヨボウ</t>
    </rPh>
    <rPh sb="33" eb="35">
      <t>セッシュ</t>
    </rPh>
    <rPh sb="45" eb="47">
      <t>カイシ</t>
    </rPh>
    <phoneticPr fontId="2"/>
  </si>
  <si>
    <t>（平成23年度以降の人数は、避難者の人数を含みます）</t>
    <rPh sb="1" eb="3">
      <t>ヘイセイ</t>
    </rPh>
    <rPh sb="5" eb="7">
      <t>ネンド</t>
    </rPh>
    <rPh sb="7" eb="9">
      <t>イコウ</t>
    </rPh>
    <rPh sb="10" eb="12">
      <t>ニンズウ</t>
    </rPh>
    <rPh sb="14" eb="17">
      <t>ヒナンシャ</t>
    </rPh>
    <rPh sb="18" eb="20">
      <t>ニンズウ</t>
    </rPh>
    <rPh sb="21" eb="22">
      <t>フク</t>
    </rPh>
    <phoneticPr fontId="2"/>
  </si>
  <si>
    <t xml:space="preserve">      【予防接種】</t>
    <rPh sb="7" eb="9">
      <t>ヨボウ</t>
    </rPh>
    <rPh sb="9" eb="11">
      <t>セッシュ</t>
    </rPh>
    <phoneticPr fontId="2"/>
  </si>
  <si>
    <t>　　　※  ツベルクリン反応については、平成17年度より直接BCG接種となり、実施しないこととなりました。</t>
    <rPh sb="12" eb="14">
      <t>ハンノウ</t>
    </rPh>
    <rPh sb="20" eb="22">
      <t>ヘイセイ</t>
    </rPh>
    <rPh sb="24" eb="25">
      <t>ネン</t>
    </rPh>
    <rPh sb="25" eb="26">
      <t>ド</t>
    </rPh>
    <rPh sb="28" eb="30">
      <t>チョクセツ</t>
    </rPh>
    <rPh sb="33" eb="35">
      <t>セッシュ</t>
    </rPh>
    <rPh sb="39" eb="41">
      <t>ジッシ</t>
    </rPh>
    <phoneticPr fontId="2"/>
  </si>
  <si>
    <t xml:space="preserve">             また、平成24年度から、区分の間接撮影の表記を胸部エックス線撮影に変更しました。</t>
    <rPh sb="46" eb="48">
      <t>ヘンコウ</t>
    </rPh>
    <phoneticPr fontId="2"/>
  </si>
  <si>
    <t>　　　※  胸部エックス線撮影（間接撮影）については、平成17年度より65歳以上が対象となりました。</t>
    <rPh sb="6" eb="8">
      <t>キョウブ</t>
    </rPh>
    <rPh sb="12" eb="13">
      <t>セン</t>
    </rPh>
    <rPh sb="13" eb="15">
      <t>サツエイ</t>
    </rPh>
    <rPh sb="16" eb="18">
      <t>カンセツ</t>
    </rPh>
    <rPh sb="18" eb="20">
      <t>サツエイ</t>
    </rPh>
    <rPh sb="27" eb="29">
      <t>ヘイセイ</t>
    </rPh>
    <rPh sb="31" eb="32">
      <t>ネン</t>
    </rPh>
    <rPh sb="32" eb="33">
      <t>ド</t>
    </rPh>
    <rPh sb="37" eb="38">
      <t>サイ</t>
    </rPh>
    <rPh sb="38" eb="40">
      <t>イジョウ</t>
    </rPh>
    <rPh sb="41" eb="43">
      <t>タイショウ</t>
    </rPh>
    <phoneticPr fontId="2"/>
  </si>
  <si>
    <t xml:space="preserve">      【結核予防】</t>
    <rPh sb="7" eb="9">
      <t>ケッカク</t>
    </rPh>
    <rPh sb="9" eb="11">
      <t>ヨボウ</t>
    </rPh>
    <phoneticPr fontId="2"/>
  </si>
  <si>
    <t>資料　市健康医療部健康増進課、母子保健課</t>
    <rPh sb="4" eb="6">
      <t>ケンコウ</t>
    </rPh>
    <rPh sb="6" eb="8">
      <t>イリョウ</t>
    </rPh>
    <rPh sb="8" eb="9">
      <t>ブ</t>
    </rPh>
    <rPh sb="9" eb="11">
      <t>ケンコウ</t>
    </rPh>
    <rPh sb="11" eb="13">
      <t>ゾウシン</t>
    </rPh>
    <rPh sb="13" eb="14">
      <t>カ</t>
    </rPh>
    <rPh sb="15" eb="17">
      <t>ボシ</t>
    </rPh>
    <rPh sb="17" eb="19">
      <t>ホケン</t>
    </rPh>
    <rPh sb="19" eb="20">
      <t>カ</t>
    </rPh>
    <phoneticPr fontId="2"/>
  </si>
  <si>
    <t>平成25年度</t>
    <rPh sb="0" eb="1">
      <t>ヘイセイ</t>
    </rPh>
    <rPh sb="3" eb="4">
      <t>ネン</t>
    </rPh>
    <rPh sb="4" eb="5">
      <t>ド</t>
    </rPh>
    <phoneticPr fontId="2"/>
  </si>
  <si>
    <t>肺炎球菌</t>
    <rPh sb="0" eb="2">
      <t>ハイエン</t>
    </rPh>
    <rPh sb="2" eb="4">
      <t>キュウキン</t>
    </rPh>
    <phoneticPr fontId="2"/>
  </si>
  <si>
    <t>インフルエンザ</t>
    <phoneticPr fontId="2"/>
  </si>
  <si>
    <t>子宮頸がん予防</t>
    <rPh sb="0" eb="2">
      <t>シキュウ</t>
    </rPh>
    <rPh sb="2" eb="3">
      <t>ケイ</t>
    </rPh>
    <rPh sb="5" eb="7">
      <t>ヨボウ</t>
    </rPh>
    <phoneticPr fontId="2"/>
  </si>
  <si>
    <t>二種混合</t>
  </si>
  <si>
    <t>B型肝炎</t>
    <rPh sb="1" eb="2">
      <t>ガタ</t>
    </rPh>
    <rPh sb="2" eb="3">
      <t>カン</t>
    </rPh>
    <rPh sb="3" eb="4">
      <t>エン</t>
    </rPh>
    <phoneticPr fontId="2"/>
  </si>
  <si>
    <t>水痘</t>
    <rPh sb="0" eb="2">
      <t>スイトウ</t>
    </rPh>
    <phoneticPr fontId="2"/>
  </si>
  <si>
    <t>小児用肺炎球菌</t>
    <rPh sb="0" eb="3">
      <t>ショウニヨウ</t>
    </rPh>
    <rPh sb="3" eb="5">
      <t>ハイエン</t>
    </rPh>
    <rPh sb="5" eb="7">
      <t>キュウキン</t>
    </rPh>
    <phoneticPr fontId="2"/>
  </si>
  <si>
    <t>ヒブ</t>
    <phoneticPr fontId="2"/>
  </si>
  <si>
    <t>日本脳炎</t>
  </si>
  <si>
    <t>風しん</t>
    <phoneticPr fontId="2"/>
  </si>
  <si>
    <t>麻しん</t>
    <phoneticPr fontId="2"/>
  </si>
  <si>
    <t>麻しん風しん2期</t>
    <rPh sb="0" eb="1">
      <t>マ</t>
    </rPh>
    <rPh sb="3" eb="4">
      <t>フウ</t>
    </rPh>
    <rPh sb="7" eb="8">
      <t>キ</t>
    </rPh>
    <phoneticPr fontId="2"/>
  </si>
  <si>
    <t>麻しん風しん1期</t>
    <rPh sb="0" eb="1">
      <t>マ</t>
    </rPh>
    <rPh sb="3" eb="4">
      <t>フウ</t>
    </rPh>
    <rPh sb="7" eb="8">
      <t>キ</t>
    </rPh>
    <phoneticPr fontId="2"/>
  </si>
  <si>
    <t>急性灰白髄炎</t>
  </si>
  <si>
    <t>四種混合</t>
    <rPh sb="0" eb="2">
      <t>ヨンシュ</t>
    </rPh>
    <rPh sb="2" eb="4">
      <t>コンゴウ</t>
    </rPh>
    <phoneticPr fontId="2"/>
  </si>
  <si>
    <t>三種混合</t>
  </si>
  <si>
    <t>接　種</t>
  </si>
  <si>
    <t>高齢者</t>
    <rPh sb="0" eb="3">
      <t>コウレイシャ</t>
    </rPh>
    <phoneticPr fontId="2"/>
  </si>
  <si>
    <t>生　徒</t>
    <rPh sb="0" eb="1">
      <t>ショウ</t>
    </rPh>
    <rPh sb="2" eb="3">
      <t>ト</t>
    </rPh>
    <phoneticPr fontId="2"/>
  </si>
  <si>
    <t>児　童</t>
    <rPh sb="0" eb="1">
      <t>ジ</t>
    </rPh>
    <rPh sb="2" eb="3">
      <t>ワラベ</t>
    </rPh>
    <phoneticPr fontId="2"/>
  </si>
  <si>
    <t xml:space="preserve">乳　　　　　幼　　　　　児  </t>
    <rPh sb="0" eb="1">
      <t>ニュウ</t>
    </rPh>
    <rPh sb="6" eb="7">
      <t>ヨウ</t>
    </rPh>
    <rPh sb="12" eb="13">
      <t>コ</t>
    </rPh>
    <phoneticPr fontId="2"/>
  </si>
  <si>
    <t>ＢＣＧ</t>
  </si>
  <si>
    <t>要精密検査</t>
    <rPh sb="0" eb="1">
      <t>ヨウ</t>
    </rPh>
    <phoneticPr fontId="2"/>
  </si>
  <si>
    <t>胸部エックス線撮影</t>
    <rPh sb="0" eb="2">
      <t>キョウブ</t>
    </rPh>
    <rPh sb="6" eb="7">
      <t>セン</t>
    </rPh>
    <rPh sb="7" eb="9">
      <t>サツエイ</t>
    </rPh>
    <phoneticPr fontId="2"/>
  </si>
  <si>
    <t>予　　　　　　　防　　　　　　　接　　　　　　　種                     延                     人　　　　　　　数　</t>
    <rPh sb="0" eb="1">
      <t>ヨ</t>
    </rPh>
    <rPh sb="16" eb="17">
      <t>セツ</t>
    </rPh>
    <rPh sb="24" eb="25">
      <t>タネ</t>
    </rPh>
    <rPh sb="46" eb="47">
      <t>ノ</t>
    </rPh>
    <rPh sb="68" eb="69">
      <t>ヒト</t>
    </rPh>
    <rPh sb="76" eb="77">
      <t>カズ</t>
    </rPh>
    <phoneticPr fontId="2"/>
  </si>
  <si>
    <t>結　核　予　防　実　人　数</t>
  </si>
  <si>
    <t>　この表は、 感染症法及び予防接種法に基づくものです。</t>
    <rPh sb="7" eb="10">
      <t>カンセンショウ</t>
    </rPh>
    <rPh sb="10" eb="11">
      <t>ホウ</t>
    </rPh>
    <rPh sb="11" eb="12">
      <t>オヨ</t>
    </rPh>
    <rPh sb="13" eb="15">
      <t>ヨボウ</t>
    </rPh>
    <rPh sb="15" eb="17">
      <t>セッシュ</t>
    </rPh>
    <rPh sb="17" eb="18">
      <t>ホウ</t>
    </rPh>
    <rPh sb="19" eb="20">
      <t>モト</t>
    </rPh>
    <phoneticPr fontId="2"/>
  </si>
  <si>
    <t>１３－１１　予防接種実施人数</t>
    <phoneticPr fontId="2"/>
  </si>
  <si>
    <t>資料　市市民生活部市民課</t>
    <rPh sb="3" eb="4">
      <t>シ</t>
    </rPh>
    <phoneticPr fontId="2"/>
  </si>
  <si>
    <t>許可件数</t>
  </si>
  <si>
    <t>死　胎</t>
  </si>
  <si>
    <t>死　亡</t>
  </si>
  <si>
    <t>霊柩車使用</t>
  </si>
  <si>
    <t>火葬許可件数</t>
    <phoneticPr fontId="2"/>
  </si>
  <si>
    <t>市　外　住　居　者</t>
  </si>
  <si>
    <t>市　内　住　居　者</t>
  </si>
  <si>
    <t>１３－１２　火葬許可件数及び霊柩車使用許可件数</t>
    <phoneticPr fontId="2"/>
  </si>
  <si>
    <t>子　牛</t>
  </si>
  <si>
    <t>成　牛</t>
  </si>
  <si>
    <t>めん羊・山羊</t>
  </si>
  <si>
    <t>豚</t>
  </si>
  <si>
    <t>馬</t>
  </si>
  <si>
    <t>牛</t>
  </si>
  <si>
    <t>１３－１３　食肉処理場の処理件数</t>
    <phoneticPr fontId="2"/>
  </si>
  <si>
    <t>　　　※発生量には、他市町からの受託分は含みません。</t>
    <rPh sb="4" eb="6">
      <t>ハッセイ</t>
    </rPh>
    <rPh sb="6" eb="7">
      <t>リョウ</t>
    </rPh>
    <rPh sb="10" eb="12">
      <t>タシ</t>
    </rPh>
    <rPh sb="12" eb="13">
      <t>チョウ</t>
    </rPh>
    <rPh sb="16" eb="18">
      <t>ジュタク</t>
    </rPh>
    <rPh sb="18" eb="19">
      <t>ブン</t>
    </rPh>
    <rPh sb="20" eb="21">
      <t>フク</t>
    </rPh>
    <phoneticPr fontId="2"/>
  </si>
  <si>
    <t>資料　市環境部ごみ減量推進課</t>
  </si>
  <si>
    <t>計</t>
    <rPh sb="0" eb="1">
      <t>ケイ</t>
    </rPh>
    <phoneticPr fontId="2"/>
  </si>
  <si>
    <t>資源化処理</t>
    <rPh sb="0" eb="3">
      <t>シゲンカ</t>
    </rPh>
    <rPh sb="3" eb="5">
      <t>ショリ</t>
    </rPh>
    <phoneticPr fontId="2"/>
  </si>
  <si>
    <t>埋立処分</t>
    <rPh sb="0" eb="2">
      <t>ウメタテ</t>
    </rPh>
    <rPh sb="2" eb="4">
      <t>ショブン</t>
    </rPh>
    <phoneticPr fontId="2"/>
  </si>
  <si>
    <t>焼却処理</t>
    <rPh sb="0" eb="2">
      <t>ショウキャク</t>
    </rPh>
    <rPh sb="2" eb="4">
      <t>ショリ</t>
    </rPh>
    <phoneticPr fontId="2"/>
  </si>
  <si>
    <t>事業系
ごみ</t>
    <rPh sb="0" eb="2">
      <t>ジギョウ</t>
    </rPh>
    <rPh sb="2" eb="3">
      <t>ケイ</t>
    </rPh>
    <phoneticPr fontId="2"/>
  </si>
  <si>
    <t>家庭系
ごみ</t>
    <rPh sb="0" eb="2">
      <t>カテイ</t>
    </rPh>
    <rPh sb="2" eb="3">
      <t>ケイ</t>
    </rPh>
    <phoneticPr fontId="2"/>
  </si>
  <si>
    <t>集積所回収（古紙類）</t>
    <rPh sb="0" eb="2">
      <t>シュウセキ</t>
    </rPh>
    <rPh sb="2" eb="3">
      <t>ジョ</t>
    </rPh>
    <rPh sb="3" eb="5">
      <t>カイシュウ</t>
    </rPh>
    <rPh sb="6" eb="8">
      <t>コシ</t>
    </rPh>
    <rPh sb="8" eb="9">
      <t>ルイ</t>
    </rPh>
    <phoneticPr fontId="2"/>
  </si>
  <si>
    <t>引取事業所自己搬入</t>
    <rPh sb="0" eb="1">
      <t>ヒ</t>
    </rPh>
    <rPh sb="1" eb="2">
      <t>ト</t>
    </rPh>
    <rPh sb="2" eb="5">
      <t>ジギョウショ</t>
    </rPh>
    <rPh sb="5" eb="7">
      <t>ジコ</t>
    </rPh>
    <rPh sb="7" eb="9">
      <t>ハンニュウ</t>
    </rPh>
    <phoneticPr fontId="2"/>
  </si>
  <si>
    <t>集団回収</t>
    <phoneticPr fontId="2"/>
  </si>
  <si>
    <t>内　　　訳</t>
    <rPh sb="0" eb="1">
      <t>ナイ</t>
    </rPh>
    <rPh sb="4" eb="5">
      <t>ヤク</t>
    </rPh>
    <phoneticPr fontId="2"/>
  </si>
  <si>
    <t>発　　　生  　 　量</t>
    <rPh sb="0" eb="1">
      <t>ハツ</t>
    </rPh>
    <rPh sb="4" eb="5">
      <t>ショウ</t>
    </rPh>
    <phoneticPr fontId="2"/>
  </si>
  <si>
    <t>（単位: ｔ）</t>
    <phoneticPr fontId="2"/>
  </si>
  <si>
    <t>浄化槽汚泥
許可業者収集</t>
    <rPh sb="0" eb="3">
      <t>ジョウカソウ</t>
    </rPh>
    <rPh sb="3" eb="5">
      <t>オデイ</t>
    </rPh>
    <phoneticPr fontId="2"/>
  </si>
  <si>
    <t>生し尿
委託業者収集</t>
    <phoneticPr fontId="2"/>
  </si>
  <si>
    <t>総収集</t>
    <rPh sb="1" eb="3">
      <t>シュウシュウ</t>
    </rPh>
    <phoneticPr fontId="2"/>
  </si>
  <si>
    <t>収    　集    　量</t>
    <phoneticPr fontId="2"/>
  </si>
  <si>
    <t>（単位：kl）</t>
    <phoneticPr fontId="2"/>
  </si>
  <si>
    <t>１３－１５　し尿の収集量及び処理量</t>
    <phoneticPr fontId="2"/>
  </si>
  <si>
    <t>資料　市上下水道部</t>
    <rPh sb="4" eb="5">
      <t>ウエ</t>
    </rPh>
    <phoneticPr fontId="2"/>
  </si>
  <si>
    <t>平成22年度</t>
    <rPh sb="0" eb="2">
      <t>ヘイセイ</t>
    </rPh>
    <rPh sb="4" eb="6">
      <t>ネンド</t>
    </rPh>
    <phoneticPr fontId="2"/>
  </si>
  <si>
    <t>（処理区域内人口／行政人口）</t>
  </si>
  <si>
    <t>（㎞）</t>
  </si>
  <si>
    <t>（hａ）</t>
  </si>
  <si>
    <t>普及率（％）</t>
  </si>
  <si>
    <t>利用戸数</t>
    <rPh sb="0" eb="2">
      <t>リヨウ</t>
    </rPh>
    <rPh sb="2" eb="4">
      <t>コスウ</t>
    </rPh>
    <phoneticPr fontId="2"/>
  </si>
  <si>
    <t>処理区域内戸数</t>
    <rPh sb="0" eb="2">
      <t>ショリ</t>
    </rPh>
    <rPh sb="2" eb="5">
      <t>クイキナイ</t>
    </rPh>
    <rPh sb="5" eb="7">
      <t>コスウ</t>
    </rPh>
    <phoneticPr fontId="2"/>
  </si>
  <si>
    <t>管きょ延長</t>
  </si>
  <si>
    <t>処理区域面積（供用）</t>
    <rPh sb="0" eb="2">
      <t>ショリ</t>
    </rPh>
    <rPh sb="2" eb="4">
      <t>クイキ</t>
    </rPh>
    <rPh sb="4" eb="6">
      <t>メンセキ</t>
    </rPh>
    <rPh sb="7" eb="9">
      <t>キョウヨウ</t>
    </rPh>
    <phoneticPr fontId="2"/>
  </si>
  <si>
    <t>　この表は、各年度末の数値です。</t>
    <rPh sb="11" eb="13">
      <t>スウチ</t>
    </rPh>
    <phoneticPr fontId="2"/>
  </si>
  <si>
    <t>１３－１６　公共下水道（汚水）</t>
    <phoneticPr fontId="2"/>
  </si>
  <si>
    <t>整備済面積</t>
    <rPh sb="0" eb="2">
      <t>セイビ</t>
    </rPh>
    <rPh sb="2" eb="3">
      <t>スミ</t>
    </rPh>
    <rPh sb="3" eb="5">
      <t>メンセキ</t>
    </rPh>
    <phoneticPr fontId="2"/>
  </si>
  <si>
    <t>１３－１７　公共下水道（雨水）</t>
    <phoneticPr fontId="2"/>
  </si>
  <si>
    <t>１３－１４　ごみ発生量及び集団資源回収量</t>
    <rPh sb="8" eb="10">
      <t>ハッセイ</t>
    </rPh>
    <rPh sb="11" eb="12">
      <t>オヨ</t>
    </rPh>
    <rPh sb="13" eb="15">
      <t>シュウダン</t>
    </rPh>
    <rPh sb="15" eb="17">
      <t>シゲン</t>
    </rPh>
    <rPh sb="17" eb="19">
      <t>カイシュウ</t>
    </rPh>
    <rPh sb="19" eb="20">
      <t>リョウ</t>
    </rPh>
    <phoneticPr fontId="2"/>
  </si>
  <si>
    <t>(1)51</t>
    <phoneticPr fontId="2"/>
  </si>
  <si>
    <t>(2)487</t>
    <phoneticPr fontId="2"/>
  </si>
  <si>
    <t>村山地域</t>
    <rPh sb="0" eb="2">
      <t>ムラ</t>
    </rPh>
    <rPh sb="2" eb="4">
      <t>チイキ</t>
    </rPh>
    <phoneticPr fontId="2"/>
  </si>
  <si>
    <t>　この表は、令和元年10月1日現在です。</t>
    <rPh sb="3" eb="4">
      <t>ヒョウ</t>
    </rPh>
    <rPh sb="6" eb="8">
      <t>レイワ</t>
    </rPh>
    <rPh sb="8" eb="9">
      <t>モト</t>
    </rPh>
    <rPh sb="9" eb="10">
      <t>ネン</t>
    </rPh>
    <phoneticPr fontId="2"/>
  </si>
  <si>
    <t>１３－１　村山地域内医療施設数及び病床数</t>
    <rPh sb="5" eb="7">
      <t>ムラヤマ</t>
    </rPh>
    <rPh sb="7" eb="9">
      <t>チイキ</t>
    </rPh>
    <rPh sb="9" eb="10">
      <t>ナイ</t>
    </rPh>
    <phoneticPr fontId="2"/>
  </si>
  <si>
    <t>令和元年</t>
    <rPh sb="0" eb="2">
      <t>レイワ</t>
    </rPh>
    <rPh sb="2" eb="4">
      <t>ガンネン</t>
    </rPh>
    <phoneticPr fontId="2"/>
  </si>
  <si>
    <t>令和元年度</t>
    <rPh sb="0" eb="2">
      <t>レイワ</t>
    </rPh>
    <rPh sb="2" eb="4">
      <t>ガンネン</t>
    </rPh>
    <rPh sb="4" eb="5">
      <t>ド</t>
    </rPh>
    <phoneticPr fontId="2"/>
  </si>
  <si>
    <t>平成27年度</t>
    <rPh sb="0" eb="1">
      <t>ヘイセイ</t>
    </rPh>
    <rPh sb="4" eb="5">
      <t>ド</t>
    </rPh>
    <phoneticPr fontId="12"/>
  </si>
  <si>
    <t>平成27年度</t>
    <rPh sb="0" eb="1">
      <t>ヘイセイ</t>
    </rPh>
    <rPh sb="4" eb="5">
      <t>ド</t>
    </rPh>
    <phoneticPr fontId="14"/>
  </si>
  <si>
    <t>令和元年度</t>
    <rPh sb="0" eb="5">
      <t>レイワガンネンド</t>
    </rPh>
    <phoneticPr fontId="2"/>
  </si>
  <si>
    <t>形成外科</t>
    <rPh sb="0" eb="2">
      <t>ケイセイ</t>
    </rPh>
    <rPh sb="2" eb="4">
      <t>ゲカ</t>
    </rPh>
    <phoneticPr fontId="2"/>
  </si>
  <si>
    <t>耳鼻
いんこう科</t>
    <phoneticPr fontId="2"/>
  </si>
  <si>
    <t>神経内科</t>
    <phoneticPr fontId="2"/>
  </si>
  <si>
    <t>平成31年1月から、「神経内科」を「脳神経内科」に、「耳鼻いんこう科」を「耳鼻咽喉・頭頸部外科」に標榜名称を変更しております。また、令和2年1月より「形成外科」を新設しております。</t>
    <rPh sb="0" eb="2">
      <t>ヘイセイ</t>
    </rPh>
    <rPh sb="4" eb="5">
      <t>ネン</t>
    </rPh>
    <rPh sb="6" eb="7">
      <t>ガツ</t>
    </rPh>
    <rPh sb="11" eb="13">
      <t>シンケイ</t>
    </rPh>
    <rPh sb="13" eb="15">
      <t>ナイカ</t>
    </rPh>
    <rPh sb="18" eb="19">
      <t>ノウ</t>
    </rPh>
    <rPh sb="19" eb="21">
      <t>シンケイ</t>
    </rPh>
    <rPh sb="21" eb="23">
      <t>ナイカ</t>
    </rPh>
    <rPh sb="27" eb="29">
      <t>ジビ</t>
    </rPh>
    <rPh sb="33" eb="34">
      <t>カ</t>
    </rPh>
    <rPh sb="37" eb="39">
      <t>ジビ</t>
    </rPh>
    <rPh sb="39" eb="41">
      <t>インコウ</t>
    </rPh>
    <rPh sb="42" eb="45">
      <t>トウケイブ</t>
    </rPh>
    <rPh sb="45" eb="47">
      <t>ゲカ</t>
    </rPh>
    <rPh sb="49" eb="51">
      <t>ヒョウボウ</t>
    </rPh>
    <rPh sb="51" eb="53">
      <t>メイショウ</t>
    </rPh>
    <rPh sb="54" eb="56">
      <t>ヘンコウ</t>
    </rPh>
    <rPh sb="66" eb="68">
      <t>レイワ</t>
    </rPh>
    <rPh sb="69" eb="70">
      <t>ネン</t>
    </rPh>
    <rPh sb="71" eb="72">
      <t>ガツ</t>
    </rPh>
    <rPh sb="75" eb="77">
      <t>ケイセイ</t>
    </rPh>
    <rPh sb="77" eb="79">
      <t>ゲカ</t>
    </rPh>
    <rPh sb="81" eb="83">
      <t>シンセツ</t>
    </rPh>
    <phoneticPr fontId="2"/>
  </si>
  <si>
    <t>平成27年度</t>
    <rPh sb="0" eb="1">
      <t>ヘイセイ</t>
    </rPh>
    <rPh sb="4" eb="5">
      <t>ド</t>
    </rPh>
    <phoneticPr fontId="2"/>
  </si>
  <si>
    <t>資料　山形県食肉公社・市農林部農政課</t>
    <rPh sb="3" eb="5">
      <t>ヤマガタ</t>
    </rPh>
    <rPh sb="5" eb="6">
      <t>ケン</t>
    </rPh>
    <rPh sb="6" eb="8">
      <t>ショクニク</t>
    </rPh>
    <rPh sb="8" eb="10">
      <t>コウシャ</t>
    </rPh>
    <rPh sb="11" eb="12">
      <t>シ</t>
    </rPh>
    <rPh sb="12" eb="14">
      <t>ノウリン</t>
    </rPh>
    <rPh sb="14" eb="15">
      <t>ブ</t>
    </rPh>
    <rPh sb="15" eb="18">
      <t>ノウセイカ</t>
    </rPh>
    <phoneticPr fontId="2"/>
  </si>
  <si>
    <t>平成27年度</t>
    <rPh sb="0" eb="1">
      <t>ヘイセイ</t>
    </rPh>
    <rPh sb="4" eb="5">
      <t>ド</t>
    </rPh>
    <phoneticPr fontId="3"/>
  </si>
  <si>
    <t>平成27年度</t>
    <rPh sb="0" eb="1">
      <t>ヘイセイ</t>
    </rPh>
    <rPh sb="4" eb="5">
      <t>ド</t>
    </rPh>
    <phoneticPr fontId="18"/>
  </si>
  <si>
    <t>令和２年山形市統計書</t>
    <rPh sb="0" eb="1">
      <t>レイ</t>
    </rPh>
    <rPh sb="1" eb="2">
      <t>ワ</t>
    </rPh>
    <rPh sb="3" eb="4">
      <t>ネン</t>
    </rPh>
    <rPh sb="4" eb="7">
      <t>ヤマガタシ</t>
    </rPh>
    <rPh sb="7" eb="10">
      <t>トウケイショ</t>
    </rPh>
    <phoneticPr fontId="2"/>
  </si>
  <si>
    <t>１３－１　村山地域内医療施設数及び病床数</t>
    <phoneticPr fontId="1"/>
  </si>
  <si>
    <t>１３－２　種類別病院数及び病床数</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</si>
</sst>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1" formatCode="_ * #,##0_ ;_ * \-#,##0_ ;_ * &quot;-&quot;_ ;_ @_ "/>
    <numFmt numFmtId="176" formatCode="#,##0_ "/>
    <numFmt numFmtId="177" formatCode="#,##0.0_);[Red]\(#,##0.0\)"/>
    <numFmt numFmtId="178" formatCode="#,##0.0;[Red]\-#,##0.0"/>
    <numFmt numFmtId="179" formatCode="0.0_ "/>
    <numFmt numFmtId="180" formatCode="#,##0.00_ ;[Red]\-#,##0.00\ "/>
    <numFmt numFmtId="181" formatCode="#,##0.0_ ;[Red]\-#,##0.0\ "/>
    <numFmt numFmtId="182" formatCode="0.0_);[Red]\(0.0\)"/>
    <numFmt numFmtId="183" formatCode="#,##0_);[Red]\(#,##0\)"/>
    <numFmt numFmtId="184" formatCode="#,##0;&quot;▲ &quot;#,##0"/>
  </numFmts>
  <fonts count="23" x14ac:knownFonts="1">
    <font>
      <sz val="11"/>
      <color theme="1"/>
      <name val="游ゴシック"/>
      <family val="3"/>
      <charset val="128"/>
      <scheme val="minor"/>
    </font>
    <font>
      <sz val="6"/>
      <name val="游ゴシック"/>
      <family val="3"/>
      <charset val="128"/>
      <scheme val="minor"/>
    </font>
    <font>
      <sz val="6"/>
      <name val="ＭＳ Ｐゴシック"/>
      <family val="3"/>
      <charset val="128"/>
    </font>
    <font>
      <sz val="11"/>
      <color theme="0"/>
      <name val="游ゴシック"/>
      <family val="2"/>
      <charset val="128"/>
      <scheme val="minor"/>
    </font>
    <font>
      <sz val="11"/>
      <name val="ＭＳ Ｐゴシック"/>
      <family val="3"/>
      <charset val="128"/>
    </font>
    <font>
      <sz val="11"/>
      <name val="HGSｺﾞｼｯｸM"/>
      <family val="3"/>
      <charset val="128"/>
    </font>
    <font>
      <sz val="10"/>
      <name val="HGSｺﾞｼｯｸM"/>
      <family val="3"/>
      <charset val="128"/>
    </font>
    <font>
      <b/>
      <sz val="11"/>
      <name val="HGSｺﾞｼｯｸM"/>
      <family val="3"/>
      <charset val="128"/>
    </font>
    <font>
      <sz val="9"/>
      <name val="HGSｺﾞｼｯｸM"/>
      <family val="3"/>
      <charset val="128"/>
    </font>
    <font>
      <b/>
      <sz val="14"/>
      <name val="HGSｺﾞｼｯｸM"/>
      <family val="3"/>
      <charset val="128"/>
    </font>
    <font>
      <sz val="14"/>
      <name val="HGSｺﾞｼｯｸM"/>
      <family val="3"/>
      <charset val="128"/>
    </font>
    <font>
      <b/>
      <sz val="10"/>
      <name val="HGSｺﾞｼｯｸM"/>
      <family val="3"/>
      <charset val="128"/>
    </font>
    <font>
      <b/>
      <sz val="11"/>
      <color indexed="56"/>
      <name val="ＭＳ Ｐゴシック"/>
      <family val="3"/>
      <charset val="128"/>
    </font>
    <font>
      <sz val="8"/>
      <name val="HGSｺﾞｼｯｸM"/>
      <family val="3"/>
      <charset val="128"/>
    </font>
    <font>
      <b/>
      <sz val="11"/>
      <color indexed="8"/>
      <name val="ＭＳ Ｐゴシック"/>
      <family val="3"/>
      <charset val="128"/>
    </font>
    <font>
      <b/>
      <sz val="11"/>
      <color indexed="63"/>
      <name val="ＭＳ Ｐゴシック"/>
      <family val="3"/>
      <charset val="128"/>
    </font>
    <font>
      <sz val="11"/>
      <color rgb="FFFF0000"/>
      <name val="HGSｺﾞｼｯｸM"/>
      <family val="3"/>
      <charset val="128"/>
    </font>
    <font>
      <b/>
      <sz val="12"/>
      <name val="HGSｺﾞｼｯｸM"/>
      <family val="3"/>
      <charset val="128"/>
    </font>
    <font>
      <b/>
      <sz val="13"/>
      <color indexed="56"/>
      <name val="ＭＳ Ｐゴシック"/>
      <family val="3"/>
      <charset val="128"/>
    </font>
    <font>
      <b/>
      <sz val="22"/>
      <name val="HGSｺﾞｼｯｸM"/>
      <family val="3"/>
      <charset val="128"/>
    </font>
    <font>
      <sz val="11"/>
      <color theme="1"/>
      <name val="HGSｺﾞｼｯｸM"/>
      <family val="3"/>
      <charset val="128"/>
    </font>
    <font>
      <b/>
      <sz val="18"/>
      <name val="HGSｺﾞｼｯｸM"/>
      <family val="3"/>
      <charset val="128"/>
    </font>
    <font>
      <sz val="10"/>
      <color rgb="FFFF0000"/>
      <name val="HGSｺﾞｼｯｸM"/>
      <family val="3"/>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s>
  <cellStyleXfs count="3">
    <xf numFmtId="0" fontId="0" fillId="0" borderId="0">
      <alignment vertical="center"/>
    </xf>
    <xf numFmtId="0" fontId="4" fillId="0" borderId="0"/>
    <xf numFmtId="38" fontId="4" fillId="0" borderId="0" applyFont="0" applyFill="0" applyBorder="0" applyAlignment="0" applyProtection="0"/>
  </cellStyleXfs>
  <cellXfs count="495">
    <xf numFmtId="0" fontId="0" fillId="0" borderId="0" xfId="0">
      <alignment vertical="center"/>
    </xf>
    <xf numFmtId="176" fontId="5" fillId="0" borderId="0" xfId="1" applyNumberFormat="1" applyFont="1"/>
    <xf numFmtId="176" fontId="6" fillId="0" borderId="0" xfId="1" applyNumberFormat="1" applyFont="1" applyAlignment="1">
      <alignment horizontal="left"/>
    </xf>
    <xf numFmtId="176" fontId="5" fillId="0" borderId="0" xfId="1" applyNumberFormat="1" applyFont="1" applyAlignment="1">
      <alignment horizontal="left"/>
    </xf>
    <xf numFmtId="176" fontId="6" fillId="0" borderId="0" xfId="1" applyNumberFormat="1" applyFont="1"/>
    <xf numFmtId="176" fontId="5" fillId="0" borderId="0" xfId="2" applyNumberFormat="1" applyFont="1"/>
    <xf numFmtId="176" fontId="7" fillId="0" borderId="2" xfId="2" applyNumberFormat="1" applyFont="1" applyBorder="1"/>
    <xf numFmtId="176" fontId="7" fillId="0" borderId="2" xfId="2" applyNumberFormat="1" applyFont="1" applyBorder="1" applyAlignment="1"/>
    <xf numFmtId="176" fontId="7" fillId="0" borderId="3" xfId="2" applyNumberFormat="1" applyFont="1" applyBorder="1"/>
    <xf numFmtId="176" fontId="7" fillId="0" borderId="2" xfId="2" applyNumberFormat="1" applyFont="1" applyBorder="1" applyAlignment="1">
      <alignment horizontal="center"/>
    </xf>
    <xf numFmtId="176" fontId="5" fillId="0" borderId="0" xfId="2" applyNumberFormat="1" applyFont="1" applyBorder="1"/>
    <xf numFmtId="41" fontId="6" fillId="0" borderId="0" xfId="2" applyNumberFormat="1" applyFont="1" applyBorder="1" applyAlignment="1">
      <alignment horizontal="right"/>
    </xf>
    <xf numFmtId="41" fontId="6" fillId="0" borderId="4" xfId="2" applyNumberFormat="1" applyFont="1" applyBorder="1" applyAlignment="1">
      <alignment horizontal="right"/>
    </xf>
    <xf numFmtId="176" fontId="6" fillId="0" borderId="0" xfId="2" applyNumberFormat="1" applyFont="1" applyBorder="1" applyAlignment="1">
      <alignment horizontal="right"/>
    </xf>
    <xf numFmtId="41" fontId="5" fillId="0" borderId="0" xfId="2" applyNumberFormat="1" applyFont="1" applyBorder="1"/>
    <xf numFmtId="176" fontId="6" fillId="0" borderId="0" xfId="2" applyNumberFormat="1" applyFont="1" applyBorder="1" applyAlignment="1"/>
    <xf numFmtId="176" fontId="6" fillId="0" borderId="0" xfId="2" applyNumberFormat="1" applyFont="1" applyBorder="1" applyAlignment="1">
      <alignment horizontal="center"/>
    </xf>
    <xf numFmtId="176" fontId="6" fillId="0" borderId="4" xfId="2" applyNumberFormat="1" applyFont="1" applyBorder="1" applyAlignment="1">
      <alignment horizontal="center"/>
    </xf>
    <xf numFmtId="176" fontId="5" fillId="0" borderId="0" xfId="2" applyNumberFormat="1" applyFont="1" applyAlignment="1">
      <alignment vertical="center"/>
    </xf>
    <xf numFmtId="176" fontId="6" fillId="0" borderId="1" xfId="2" applyNumberFormat="1" applyFont="1" applyBorder="1" applyAlignment="1">
      <alignment horizontal="center" vertical="center"/>
    </xf>
    <xf numFmtId="176" fontId="6" fillId="0" borderId="2" xfId="2" applyNumberFormat="1" applyFont="1" applyBorder="1" applyAlignment="1">
      <alignment horizontal="center" vertical="center"/>
    </xf>
    <xf numFmtId="176" fontId="6" fillId="0" borderId="0" xfId="2" applyNumberFormat="1" applyFont="1" applyBorder="1" applyAlignment="1">
      <alignment horizontal="center" vertical="center"/>
    </xf>
    <xf numFmtId="176" fontId="6" fillId="0" borderId="10" xfId="2" applyNumberFormat="1" applyFont="1" applyBorder="1" applyAlignment="1">
      <alignment horizontal="center" vertical="center"/>
    </xf>
    <xf numFmtId="176" fontId="8" fillId="0" borderId="0" xfId="1" applyNumberFormat="1" applyFont="1"/>
    <xf numFmtId="176" fontId="9" fillId="0" borderId="0" xfId="1" applyNumberFormat="1" applyFont="1"/>
    <xf numFmtId="38" fontId="5" fillId="0" borderId="0" xfId="2" applyFont="1" applyFill="1" applyAlignment="1">
      <alignment vertical="center"/>
    </xf>
    <xf numFmtId="0" fontId="6" fillId="0" borderId="0" xfId="1" applyFont="1" applyFill="1"/>
    <xf numFmtId="38" fontId="5" fillId="0" borderId="0" xfId="2" applyFont="1" applyFill="1" applyAlignment="1">
      <alignment horizontal="right" vertical="center"/>
    </xf>
    <xf numFmtId="38" fontId="6" fillId="0" borderId="0" xfId="2" applyFont="1" applyFill="1" applyAlignment="1">
      <alignment vertical="center"/>
    </xf>
    <xf numFmtId="38" fontId="6" fillId="0" borderId="2" xfId="2" applyFont="1" applyFill="1" applyBorder="1" applyAlignment="1">
      <alignment vertical="center"/>
    </xf>
    <xf numFmtId="38" fontId="7" fillId="0" borderId="2" xfId="2" applyFont="1" applyFill="1" applyBorder="1" applyAlignment="1">
      <alignment vertical="center"/>
    </xf>
    <xf numFmtId="38" fontId="7" fillId="0" borderId="3" xfId="2" applyFont="1" applyFill="1" applyBorder="1" applyAlignment="1">
      <alignment vertical="center"/>
    </xf>
    <xf numFmtId="38" fontId="7" fillId="0" borderId="2" xfId="2" applyFont="1" applyFill="1" applyBorder="1" applyAlignment="1">
      <alignment horizontal="center" vertical="center"/>
    </xf>
    <xf numFmtId="38" fontId="5" fillId="0" borderId="0" xfId="2" applyFont="1" applyFill="1" applyBorder="1" applyAlignment="1">
      <alignment vertical="center"/>
    </xf>
    <xf numFmtId="38" fontId="6" fillId="0" borderId="0" xfId="2" applyFont="1" applyFill="1" applyBorder="1" applyAlignment="1">
      <alignment vertical="center"/>
    </xf>
    <xf numFmtId="38" fontId="6" fillId="0" borderId="4" xfId="2" applyFont="1" applyFill="1" applyBorder="1" applyAlignment="1">
      <alignment horizontal="right" vertical="center"/>
    </xf>
    <xf numFmtId="49" fontId="6" fillId="0" borderId="0" xfId="2" applyNumberFormat="1" applyFont="1" applyFill="1" applyBorder="1" applyAlignment="1">
      <alignment horizontal="center" vertical="center"/>
    </xf>
    <xf numFmtId="38" fontId="6" fillId="0" borderId="0" xfId="2" applyFont="1" applyFill="1" applyAlignment="1">
      <alignment horizontal="right" vertical="center"/>
    </xf>
    <xf numFmtId="38" fontId="6" fillId="0" borderId="11" xfId="2" applyFont="1" applyFill="1" applyBorder="1" applyAlignment="1">
      <alignment horizontal="center" vertical="center"/>
    </xf>
    <xf numFmtId="38" fontId="5" fillId="0" borderId="0" xfId="2" applyFont="1" applyFill="1" applyBorder="1" applyAlignment="1">
      <alignment horizontal="center" vertical="center"/>
    </xf>
    <xf numFmtId="0" fontId="5" fillId="0" borderId="0" xfId="1" applyFont="1" applyFill="1" applyBorder="1" applyAlignment="1">
      <alignment vertical="center"/>
    </xf>
    <xf numFmtId="38" fontId="5" fillId="0" borderId="11" xfId="2" applyFont="1" applyFill="1" applyBorder="1" applyAlignment="1">
      <alignment horizontal="center" vertical="center"/>
    </xf>
    <xf numFmtId="0" fontId="6" fillId="0" borderId="2" xfId="1" applyFont="1" applyFill="1" applyBorder="1" applyAlignment="1">
      <alignment horizontal="center" vertical="center"/>
    </xf>
    <xf numFmtId="0" fontId="5" fillId="0" borderId="0" xfId="1" applyFont="1" applyFill="1" applyAlignment="1">
      <alignment vertical="center"/>
    </xf>
    <xf numFmtId="38" fontId="8" fillId="0" borderId="0" xfId="2" applyFont="1" applyFill="1" applyBorder="1" applyAlignment="1">
      <alignment vertical="center"/>
    </xf>
    <xf numFmtId="38" fontId="8" fillId="0" borderId="0" xfId="2" applyFont="1" applyFill="1" applyAlignment="1">
      <alignment vertical="center"/>
    </xf>
    <xf numFmtId="38" fontId="9" fillId="0" borderId="0" xfId="2" applyFont="1" applyFill="1" applyAlignment="1">
      <alignment vertical="center"/>
    </xf>
    <xf numFmtId="38" fontId="10" fillId="0" borderId="0" xfId="2" applyFont="1" applyFill="1" applyAlignment="1">
      <alignment vertical="center"/>
    </xf>
    <xf numFmtId="38" fontId="5" fillId="0" borderId="0" xfId="2" applyFont="1"/>
    <xf numFmtId="0" fontId="5" fillId="0" borderId="0" xfId="2" applyNumberFormat="1" applyFont="1"/>
    <xf numFmtId="0" fontId="6" fillId="0" borderId="0" xfId="2" applyNumberFormat="1" applyFont="1"/>
    <xf numFmtId="38" fontId="6" fillId="0" borderId="0" xfId="2" applyFont="1"/>
    <xf numFmtId="38" fontId="11" fillId="0" borderId="15" xfId="2" applyFont="1" applyBorder="1"/>
    <xf numFmtId="38" fontId="11" fillId="0" borderId="16" xfId="2" applyFont="1" applyBorder="1"/>
    <xf numFmtId="38" fontId="11" fillId="0" borderId="17" xfId="2" applyFont="1" applyBorder="1"/>
    <xf numFmtId="0" fontId="11" fillId="0" borderId="17" xfId="2" applyNumberFormat="1" applyFont="1" applyBorder="1" applyAlignment="1">
      <alignment horizontal="center"/>
    </xf>
    <xf numFmtId="177" fontId="6" fillId="0" borderId="0" xfId="2" applyNumberFormat="1" applyFont="1" applyBorder="1"/>
    <xf numFmtId="38" fontId="6" fillId="0" borderId="18" xfId="2" applyFont="1" applyFill="1" applyBorder="1" applyAlignment="1"/>
    <xf numFmtId="38" fontId="6" fillId="0" borderId="0" xfId="2" applyFont="1" applyFill="1" applyBorder="1" applyAlignment="1"/>
    <xf numFmtId="38" fontId="6" fillId="0" borderId="19" xfId="2" applyFont="1" applyFill="1" applyBorder="1" applyAlignment="1"/>
    <xf numFmtId="38" fontId="6" fillId="0" borderId="19" xfId="2" quotePrefix="1" applyFont="1" applyFill="1" applyBorder="1" applyAlignment="1">
      <alignment horizontal="center"/>
    </xf>
    <xf numFmtId="177" fontId="6" fillId="0" borderId="19" xfId="2" applyNumberFormat="1" applyFont="1" applyBorder="1" applyAlignment="1">
      <alignment horizontal="center"/>
    </xf>
    <xf numFmtId="38" fontId="6" fillId="0" borderId="0" xfId="2" applyFont="1" applyAlignment="1"/>
    <xf numFmtId="0" fontId="6" fillId="0" borderId="18" xfId="2" applyNumberFormat="1" applyFont="1" applyBorder="1" applyAlignment="1"/>
    <xf numFmtId="0" fontId="6" fillId="0" borderId="0" xfId="2" applyNumberFormat="1" applyFont="1" applyBorder="1" applyAlignment="1"/>
    <xf numFmtId="0" fontId="6" fillId="0" borderId="19" xfId="2" applyNumberFormat="1" applyFont="1" applyBorder="1" applyAlignment="1"/>
    <xf numFmtId="0" fontId="6" fillId="0" borderId="20" xfId="2" applyNumberFormat="1" applyFont="1" applyBorder="1" applyAlignment="1">
      <alignment horizontal="center" vertical="center" wrapText="1"/>
    </xf>
    <xf numFmtId="0" fontId="6" fillId="0" borderId="21" xfId="2" applyNumberFormat="1" applyFont="1" applyBorder="1" applyAlignment="1">
      <alignment horizontal="left" vertical="center" wrapText="1"/>
    </xf>
    <xf numFmtId="0" fontId="6" fillId="0" borderId="21" xfId="2" applyNumberFormat="1" applyFont="1" applyBorder="1" applyAlignment="1">
      <alignment horizontal="center" vertical="center" wrapText="1"/>
    </xf>
    <xf numFmtId="0" fontId="6" fillId="0" borderId="22" xfId="2" applyNumberFormat="1" applyFont="1" applyBorder="1" applyAlignment="1">
      <alignment horizontal="center" vertical="center" wrapText="1"/>
    </xf>
    <xf numFmtId="0" fontId="6" fillId="0" borderId="23" xfId="2" applyNumberFormat="1" applyFont="1" applyBorder="1" applyAlignment="1">
      <alignment horizontal="center" vertical="center" wrapText="1"/>
    </xf>
    <xf numFmtId="0" fontId="6" fillId="0" borderId="0" xfId="2" applyNumberFormat="1" applyFont="1" applyAlignment="1">
      <alignment horizontal="centerContinuous"/>
    </xf>
    <xf numFmtId="0" fontId="6" fillId="0" borderId="0" xfId="2" applyNumberFormat="1" applyFont="1" applyAlignment="1"/>
    <xf numFmtId="38" fontId="5" fillId="0" borderId="0" xfId="2" applyFont="1" applyAlignment="1"/>
    <xf numFmtId="0" fontId="5" fillId="0" borderId="0" xfId="2" applyNumberFormat="1" applyFont="1" applyAlignment="1"/>
    <xf numFmtId="0" fontId="9" fillId="0" borderId="0" xfId="2" applyNumberFormat="1" applyFont="1" applyAlignment="1"/>
    <xf numFmtId="38" fontId="5" fillId="0" borderId="0" xfId="2" applyFont="1" applyBorder="1"/>
    <xf numFmtId="38" fontId="7" fillId="0" borderId="2" xfId="2" applyFont="1" applyBorder="1"/>
    <xf numFmtId="38" fontId="7" fillId="0" borderId="3" xfId="2" applyFont="1" applyBorder="1"/>
    <xf numFmtId="38" fontId="7" fillId="0" borderId="2" xfId="2" applyFont="1" applyBorder="1" applyAlignment="1">
      <alignment horizontal="center"/>
    </xf>
    <xf numFmtId="38" fontId="5" fillId="0" borderId="0" xfId="2" applyFont="1" applyFill="1"/>
    <xf numFmtId="38" fontId="5" fillId="0" borderId="0" xfId="2" applyFont="1" applyFill="1" applyBorder="1"/>
    <xf numFmtId="38" fontId="6" fillId="0" borderId="0" xfId="2" applyFont="1" applyFill="1" applyBorder="1"/>
    <xf numFmtId="38" fontId="6" fillId="0" borderId="0" xfId="2" applyFont="1" applyFill="1" applyBorder="1" applyAlignment="1">
      <alignment horizontal="right"/>
    </xf>
    <xf numFmtId="38" fontId="6" fillId="0" borderId="4" xfId="2" applyFont="1" applyFill="1" applyBorder="1"/>
    <xf numFmtId="49" fontId="6" fillId="0" borderId="0" xfId="2" applyNumberFormat="1" applyFont="1" applyFill="1" applyBorder="1" applyAlignment="1">
      <alignment horizontal="center"/>
    </xf>
    <xf numFmtId="49" fontId="6" fillId="0" borderId="11" xfId="2" applyNumberFormat="1" applyFont="1" applyFill="1" applyBorder="1" applyAlignment="1">
      <alignment horizontal="center"/>
    </xf>
    <xf numFmtId="38" fontId="6" fillId="0" borderId="0" xfId="2" applyFont="1" applyBorder="1"/>
    <xf numFmtId="38" fontId="8" fillId="0" borderId="0" xfId="2" applyFont="1" applyBorder="1" applyAlignment="1"/>
    <xf numFmtId="38" fontId="5" fillId="0" borderId="0" xfId="2" applyFont="1" applyBorder="1" applyAlignment="1"/>
    <xf numFmtId="38" fontId="5" fillId="0" borderId="11" xfId="2" applyFont="1" applyBorder="1" applyAlignment="1">
      <alignment horizontal="center"/>
    </xf>
    <xf numFmtId="38" fontId="8" fillId="0" borderId="6" xfId="2" applyFont="1" applyBorder="1" applyAlignment="1">
      <alignment horizontal="center" vertical="top"/>
    </xf>
    <xf numFmtId="38" fontId="8" fillId="0" borderId="3" xfId="2" applyFont="1" applyBorder="1" applyAlignment="1">
      <alignment horizontal="center" vertical="top"/>
    </xf>
    <xf numFmtId="38" fontId="8" fillId="0" borderId="8" xfId="2" applyFont="1" applyBorder="1" applyAlignment="1">
      <alignment horizontal="center"/>
    </xf>
    <xf numFmtId="38" fontId="8" fillId="0" borderId="13" xfId="2" applyFont="1" applyBorder="1" applyAlignment="1">
      <alignment horizontal="center"/>
    </xf>
    <xf numFmtId="38" fontId="5" fillId="0" borderId="0" xfId="2" applyFont="1" applyBorder="1" applyAlignment="1">
      <alignment horizontal="centerContinuous"/>
    </xf>
    <xf numFmtId="0" fontId="5" fillId="0" borderId="0" xfId="1" applyFont="1" applyBorder="1" applyAlignment="1">
      <alignment horizontal="centerContinuous"/>
    </xf>
    <xf numFmtId="38" fontId="13" fillId="0" borderId="0" xfId="2" applyFont="1" applyBorder="1" applyAlignment="1"/>
    <xf numFmtId="38" fontId="5" fillId="0" borderId="0" xfId="2" applyFont="1" applyAlignment="1">
      <alignment horizontal="centerContinuous"/>
    </xf>
    <xf numFmtId="0" fontId="5" fillId="0" borderId="0" xfId="1" applyFont="1" applyAlignment="1">
      <alignment horizontal="centerContinuous"/>
    </xf>
    <xf numFmtId="38" fontId="8" fillId="0" borderId="0" xfId="2" applyFont="1" applyAlignment="1"/>
    <xf numFmtId="38" fontId="9" fillId="0" borderId="0" xfId="2" applyFont="1" applyAlignment="1"/>
    <xf numFmtId="38" fontId="7" fillId="0" borderId="2" xfId="2" applyFont="1" applyFill="1" applyBorder="1"/>
    <xf numFmtId="38" fontId="7" fillId="0" borderId="3" xfId="2" applyFont="1" applyFill="1" applyBorder="1"/>
    <xf numFmtId="38" fontId="11" fillId="0" borderId="2" xfId="2" applyFont="1" applyFill="1" applyBorder="1" applyAlignment="1">
      <alignment horizontal="center"/>
    </xf>
    <xf numFmtId="38" fontId="6" fillId="0" borderId="0" xfId="2" applyFont="1" applyFill="1"/>
    <xf numFmtId="38" fontId="11" fillId="0" borderId="0" xfId="2" applyFont="1" applyFill="1" applyBorder="1"/>
    <xf numFmtId="38" fontId="11" fillId="0" borderId="0" xfId="2" applyFont="1" applyFill="1" applyBorder="1" applyAlignment="1">
      <alignment horizontal="center"/>
    </xf>
    <xf numFmtId="38" fontId="6" fillId="0" borderId="0" xfId="2" applyFont="1" applyFill="1" applyBorder="1" applyAlignment="1">
      <alignment horizontal="left"/>
    </xf>
    <xf numFmtId="38" fontId="5" fillId="0" borderId="0" xfId="2" applyFont="1" applyFill="1" applyAlignment="1"/>
    <xf numFmtId="38" fontId="5" fillId="0" borderId="0" xfId="2" applyFont="1" applyFill="1" applyBorder="1" applyAlignment="1"/>
    <xf numFmtId="38" fontId="8" fillId="0" borderId="0" xfId="2" applyFont="1" applyFill="1" applyBorder="1" applyAlignment="1"/>
    <xf numFmtId="38" fontId="8" fillId="0" borderId="0" xfId="2" applyFont="1" applyFill="1" applyBorder="1"/>
    <xf numFmtId="38" fontId="5" fillId="0" borderId="4" xfId="2" applyFont="1" applyFill="1" applyBorder="1" applyAlignment="1"/>
    <xf numFmtId="38" fontId="6" fillId="0" borderId="4" xfId="2" applyFont="1" applyFill="1" applyBorder="1" applyAlignment="1"/>
    <xf numFmtId="38" fontId="6" fillId="0" borderId="14" xfId="2" applyFont="1" applyFill="1" applyBorder="1" applyAlignment="1"/>
    <xf numFmtId="38" fontId="5" fillId="0" borderId="0" xfId="2" applyFont="1" applyFill="1" applyAlignment="1">
      <alignment horizontal="centerContinuous"/>
    </xf>
    <xf numFmtId="38" fontId="10" fillId="0" borderId="0" xfId="2" applyFont="1" applyFill="1" applyAlignment="1"/>
    <xf numFmtId="178" fontId="5" fillId="0" borderId="0" xfId="2" applyNumberFormat="1" applyFont="1" applyFill="1" applyAlignment="1">
      <alignment vertical="center"/>
    </xf>
    <xf numFmtId="38" fontId="5" fillId="0" borderId="0" xfId="2" applyNumberFormat="1" applyFont="1" applyFill="1" applyAlignment="1">
      <alignment vertical="center"/>
    </xf>
    <xf numFmtId="178" fontId="5" fillId="0" borderId="0" xfId="2" applyNumberFormat="1" applyFont="1" applyFill="1" applyBorder="1" applyAlignment="1">
      <alignment vertical="center"/>
    </xf>
    <xf numFmtId="0" fontId="6" fillId="0" borderId="0" xfId="1" applyFont="1"/>
    <xf numFmtId="38" fontId="5" fillId="0" borderId="0" xfId="2" applyFont="1" applyAlignment="1">
      <alignment vertical="center"/>
    </xf>
    <xf numFmtId="0" fontId="5" fillId="0" borderId="0" xfId="1" applyFont="1" applyFill="1"/>
    <xf numFmtId="38" fontId="5" fillId="0" borderId="0" xfId="2" applyFont="1" applyAlignment="1">
      <alignment horizontal="right" vertical="center"/>
    </xf>
    <xf numFmtId="178" fontId="6" fillId="0" borderId="0" xfId="2" applyNumberFormat="1" applyFont="1" applyFill="1" applyAlignment="1">
      <alignment vertical="center"/>
    </xf>
    <xf numFmtId="178" fontId="6" fillId="0" borderId="0" xfId="2" applyNumberFormat="1" applyFont="1" applyFill="1" applyBorder="1" applyAlignment="1">
      <alignment vertical="center"/>
    </xf>
    <xf numFmtId="38" fontId="6" fillId="0" borderId="0" xfId="2" applyNumberFormat="1" applyFont="1" applyFill="1" applyAlignment="1">
      <alignment vertical="center"/>
    </xf>
    <xf numFmtId="178" fontId="11" fillId="0" borderId="2" xfId="2" applyNumberFormat="1" applyFont="1" applyFill="1" applyBorder="1" applyAlignment="1">
      <alignment vertical="center"/>
    </xf>
    <xf numFmtId="178" fontId="11" fillId="0" borderId="3" xfId="2" applyNumberFormat="1" applyFont="1" applyFill="1" applyBorder="1" applyAlignment="1">
      <alignment vertical="center"/>
    </xf>
    <xf numFmtId="38" fontId="11" fillId="0" borderId="2" xfId="2" applyNumberFormat="1" applyFont="1" applyFill="1" applyBorder="1" applyAlignment="1">
      <alignment horizontal="center" vertical="center"/>
    </xf>
    <xf numFmtId="178" fontId="6" fillId="0" borderId="0" xfId="2" applyNumberFormat="1" applyFont="1" applyFill="1" applyBorder="1" applyAlignment="1"/>
    <xf numFmtId="178" fontId="6" fillId="0" borderId="0" xfId="2" applyNumberFormat="1" applyFont="1" applyFill="1" applyBorder="1" applyAlignment="1">
      <alignment horizontal="right"/>
    </xf>
    <xf numFmtId="178" fontId="6" fillId="0" borderId="4" xfId="2" applyNumberFormat="1" applyFont="1" applyFill="1" applyBorder="1" applyAlignment="1"/>
    <xf numFmtId="178" fontId="6" fillId="0" borderId="0" xfId="2" applyNumberFormat="1" applyFont="1" applyFill="1" applyAlignment="1"/>
    <xf numFmtId="178" fontId="6" fillId="0" borderId="0" xfId="2" applyNumberFormat="1" applyFont="1" applyAlignment="1"/>
    <xf numFmtId="178" fontId="6" fillId="0" borderId="4" xfId="2" applyNumberFormat="1" applyFont="1" applyBorder="1" applyAlignment="1"/>
    <xf numFmtId="178" fontId="6" fillId="0" borderId="0" xfId="1" applyNumberFormat="1" applyFont="1" applyFill="1" applyBorder="1" applyAlignment="1">
      <alignment vertical="center"/>
    </xf>
    <xf numFmtId="178" fontId="6" fillId="0" borderId="14" xfId="1" applyNumberFormat="1" applyFont="1" applyFill="1" applyBorder="1" applyAlignment="1">
      <alignment vertical="center"/>
    </xf>
    <xf numFmtId="178" fontId="6" fillId="0" borderId="4" xfId="2" applyNumberFormat="1" applyFont="1" applyFill="1" applyBorder="1" applyAlignment="1">
      <alignment horizontal="center" vertical="center"/>
    </xf>
    <xf numFmtId="38" fontId="6" fillId="0" borderId="0" xfId="2" applyNumberFormat="1" applyFont="1" applyFill="1" applyBorder="1" applyAlignment="1">
      <alignment vertical="center"/>
    </xf>
    <xf numFmtId="178" fontId="8" fillId="0" borderId="5" xfId="2" applyNumberFormat="1" applyFont="1" applyFill="1" applyBorder="1" applyAlignment="1">
      <alignment horizontal="center" vertical="center"/>
    </xf>
    <xf numFmtId="178" fontId="13" fillId="0" borderId="5" xfId="2" applyNumberFormat="1" applyFont="1" applyFill="1" applyBorder="1" applyAlignment="1">
      <alignment horizontal="center" vertical="center"/>
    </xf>
    <xf numFmtId="178" fontId="13" fillId="0" borderId="14" xfId="2" applyNumberFormat="1" applyFont="1" applyFill="1" applyBorder="1" applyAlignment="1">
      <alignment vertical="center"/>
    </xf>
    <xf numFmtId="178" fontId="8" fillId="0" borderId="14" xfId="2" applyNumberFormat="1" applyFont="1" applyFill="1" applyBorder="1" applyAlignment="1">
      <alignment vertical="center"/>
    </xf>
    <xf numFmtId="178" fontId="5" fillId="0" borderId="0" xfId="2" applyNumberFormat="1" applyFont="1" applyFill="1" applyAlignment="1">
      <alignment horizontal="centerContinuous" vertical="center"/>
    </xf>
    <xf numFmtId="38" fontId="13" fillId="0" borderId="0" xfId="2" applyNumberFormat="1" applyFont="1" applyFill="1" applyAlignment="1">
      <alignment vertical="center"/>
    </xf>
    <xf numFmtId="38" fontId="8" fillId="0" borderId="0" xfId="2" applyNumberFormat="1" applyFont="1" applyFill="1" applyAlignment="1">
      <alignment vertical="center"/>
    </xf>
    <xf numFmtId="38" fontId="9" fillId="0" borderId="0" xfId="2" applyNumberFormat="1" applyFont="1" applyFill="1" applyAlignment="1">
      <alignment vertical="center"/>
    </xf>
    <xf numFmtId="0" fontId="5" fillId="0" borderId="0" xfId="1" applyNumberFormat="1" applyFont="1"/>
    <xf numFmtId="0" fontId="5" fillId="0" borderId="0" xfId="1" applyNumberFormat="1" applyFont="1" applyFill="1"/>
    <xf numFmtId="0" fontId="6" fillId="0" borderId="0" xfId="1" applyNumberFormat="1" applyFont="1"/>
    <xf numFmtId="0" fontId="7" fillId="0" borderId="2" xfId="2" applyNumberFormat="1" applyFont="1" applyBorder="1"/>
    <xf numFmtId="0" fontId="7" fillId="0" borderId="3" xfId="2" applyNumberFormat="1" applyFont="1" applyBorder="1"/>
    <xf numFmtId="0" fontId="7" fillId="0" borderId="2" xfId="2" applyNumberFormat="1" applyFont="1" applyBorder="1" applyAlignment="1">
      <alignment horizontal="center"/>
    </xf>
    <xf numFmtId="0" fontId="5" fillId="0" borderId="0" xfId="2" applyNumberFormat="1" applyFont="1" applyBorder="1"/>
    <xf numFmtId="0" fontId="5" fillId="0" borderId="0" xfId="2" applyNumberFormat="1" applyFont="1" applyBorder="1" applyAlignment="1">
      <alignment horizontal="right"/>
    </xf>
    <xf numFmtId="0" fontId="5" fillId="0" borderId="4" xfId="2" applyNumberFormat="1" applyFont="1" applyBorder="1" applyAlignment="1">
      <alignment horizontal="right"/>
    </xf>
    <xf numFmtId="0" fontId="6" fillId="0" borderId="0" xfId="2" applyNumberFormat="1" applyFont="1" applyFill="1" applyBorder="1" applyAlignment="1">
      <alignment horizontal="center"/>
    </xf>
    <xf numFmtId="0" fontId="6" fillId="0" borderId="0" xfId="2" applyNumberFormat="1" applyFont="1" applyBorder="1" applyAlignment="1">
      <alignment horizontal="center"/>
    </xf>
    <xf numFmtId="0" fontId="6" fillId="0" borderId="0" xfId="2" applyNumberFormat="1" applyFont="1" applyFill="1" applyBorder="1" applyAlignment="1">
      <alignment horizontal="right"/>
    </xf>
    <xf numFmtId="0" fontId="6" fillId="0" borderId="4" xfId="2" applyNumberFormat="1" applyFont="1" applyFill="1" applyBorder="1" applyAlignment="1">
      <alignment horizontal="right"/>
    </xf>
    <xf numFmtId="0" fontId="6" fillId="0" borderId="0" xfId="1" applyNumberFormat="1" applyFont="1" applyBorder="1" applyAlignment="1">
      <alignment horizontal="center"/>
    </xf>
    <xf numFmtId="0" fontId="6" fillId="0" borderId="4" xfId="2" applyNumberFormat="1" applyFont="1" applyBorder="1" applyAlignment="1">
      <alignment horizontal="center"/>
    </xf>
    <xf numFmtId="0" fontId="8" fillId="0" borderId="0" xfId="2" applyNumberFormat="1" applyFont="1"/>
    <xf numFmtId="178" fontId="5" fillId="0" borderId="0" xfId="2" applyNumberFormat="1" applyFont="1" applyFill="1"/>
    <xf numFmtId="178" fontId="7" fillId="0" borderId="2" xfId="2" applyNumberFormat="1" applyFont="1" applyFill="1" applyBorder="1"/>
    <xf numFmtId="178" fontId="7" fillId="0" borderId="2" xfId="2" applyNumberFormat="1" applyFont="1" applyFill="1" applyBorder="1" applyAlignment="1"/>
    <xf numFmtId="38" fontId="7" fillId="0" borderId="3" xfId="2" applyNumberFormat="1" applyFont="1" applyFill="1" applyBorder="1"/>
    <xf numFmtId="38" fontId="7" fillId="0" borderId="2" xfId="2" applyNumberFormat="1" applyFont="1" applyFill="1" applyBorder="1" applyAlignment="1">
      <alignment horizontal="center"/>
    </xf>
    <xf numFmtId="178" fontId="6" fillId="0" borderId="0" xfId="2" applyNumberFormat="1" applyFont="1" applyFill="1" applyBorder="1"/>
    <xf numFmtId="38" fontId="6" fillId="0" borderId="0" xfId="2" applyNumberFormat="1" applyFont="1" applyFill="1" applyBorder="1"/>
    <xf numFmtId="38" fontId="6" fillId="0" borderId="0" xfId="2" applyNumberFormat="1" applyFont="1" applyFill="1" applyBorder="1" applyAlignment="1">
      <alignment horizontal="right"/>
    </xf>
    <xf numFmtId="38" fontId="6" fillId="0" borderId="4" xfId="2" applyNumberFormat="1" applyFont="1" applyFill="1" applyBorder="1"/>
    <xf numFmtId="178" fontId="6" fillId="0" borderId="0" xfId="2" applyNumberFormat="1" applyFont="1" applyFill="1"/>
    <xf numFmtId="38" fontId="6" fillId="0" borderId="0" xfId="2" applyNumberFormat="1" applyFont="1" applyFill="1"/>
    <xf numFmtId="178" fontId="6" fillId="0" borderId="0" xfId="2" applyNumberFormat="1" applyFont="1"/>
    <xf numFmtId="38" fontId="6" fillId="0" borderId="0" xfId="2" applyNumberFormat="1" applyFont="1"/>
    <xf numFmtId="178" fontId="6" fillId="0" borderId="0" xfId="2" applyNumberFormat="1" applyFont="1" applyBorder="1" applyAlignment="1">
      <alignment horizontal="right"/>
    </xf>
    <xf numFmtId="38" fontId="6" fillId="0" borderId="11" xfId="2" applyNumberFormat="1" applyFont="1" applyFill="1" applyBorder="1" applyAlignment="1">
      <alignment horizontal="center"/>
    </xf>
    <xf numFmtId="178" fontId="5" fillId="0" borderId="0" xfId="2" applyNumberFormat="1" applyFont="1" applyFill="1" applyBorder="1" applyAlignment="1">
      <alignment horizontal="center"/>
    </xf>
    <xf numFmtId="178" fontId="5" fillId="0" borderId="4" xfId="2" applyNumberFormat="1" applyFont="1" applyFill="1" applyBorder="1" applyAlignment="1">
      <alignment horizontal="center"/>
    </xf>
    <xf numFmtId="38" fontId="5" fillId="0" borderId="0" xfId="2" applyNumberFormat="1" applyFont="1" applyFill="1" applyBorder="1" applyAlignment="1">
      <alignment horizontal="center"/>
    </xf>
    <xf numFmtId="0" fontId="10" fillId="0" borderId="0" xfId="1" applyFont="1" applyFill="1"/>
    <xf numFmtId="179" fontId="5" fillId="0" borderId="0" xfId="1" applyNumberFormat="1" applyFont="1" applyFill="1" applyBorder="1"/>
    <xf numFmtId="0" fontId="5" fillId="0" borderId="0" xfId="1" applyFont="1" applyFill="1" applyAlignment="1">
      <alignment horizontal="right"/>
    </xf>
    <xf numFmtId="0" fontId="5" fillId="0" borderId="0" xfId="1" applyFont="1" applyFill="1" applyAlignment="1">
      <alignment horizontal="center"/>
    </xf>
    <xf numFmtId="49" fontId="6" fillId="0" borderId="0" xfId="2" applyNumberFormat="1" applyFont="1" applyFill="1" applyBorder="1" applyAlignment="1">
      <alignment horizontal="left"/>
    </xf>
    <xf numFmtId="178" fontId="5" fillId="0" borderId="2" xfId="1" applyNumberFormat="1" applyFont="1" applyFill="1" applyBorder="1"/>
    <xf numFmtId="178" fontId="5" fillId="0" borderId="3" xfId="1" applyNumberFormat="1" applyFont="1" applyFill="1" applyBorder="1"/>
    <xf numFmtId="0" fontId="5" fillId="0" borderId="12" xfId="1" applyFont="1" applyFill="1" applyBorder="1"/>
    <xf numFmtId="180" fontId="6" fillId="0" borderId="0" xfId="2" applyNumberFormat="1" applyFont="1" applyFill="1" applyBorder="1"/>
    <xf numFmtId="181" fontId="6" fillId="0" borderId="0" xfId="2" applyNumberFormat="1" applyFont="1" applyFill="1" applyBorder="1"/>
    <xf numFmtId="181" fontId="6" fillId="0" borderId="0" xfId="2" applyNumberFormat="1" applyFont="1" applyFill="1" applyBorder="1" applyAlignment="1">
      <alignment horizontal="right"/>
    </xf>
    <xf numFmtId="179" fontId="6" fillId="0" borderId="0" xfId="2" applyNumberFormat="1" applyFont="1" applyFill="1" applyBorder="1"/>
    <xf numFmtId="182" fontId="6" fillId="0" borderId="0" xfId="2" applyNumberFormat="1" applyFont="1" applyFill="1" applyBorder="1"/>
    <xf numFmtId="181" fontId="6" fillId="0" borderId="4" xfId="2" applyNumberFormat="1" applyFont="1" applyFill="1" applyBorder="1"/>
    <xf numFmtId="180" fontId="6" fillId="0" borderId="0" xfId="2" applyNumberFormat="1" applyFont="1" applyFill="1"/>
    <xf numFmtId="181" fontId="6" fillId="0" borderId="0" xfId="2" applyNumberFormat="1" applyFont="1" applyFill="1"/>
    <xf numFmtId="179" fontId="6" fillId="0" borderId="0" xfId="2" applyNumberFormat="1" applyFont="1" applyFill="1"/>
    <xf numFmtId="182" fontId="6" fillId="0" borderId="0" xfId="2" applyNumberFormat="1" applyFont="1" applyFill="1"/>
    <xf numFmtId="178" fontId="13" fillId="0" borderId="0" xfId="2" applyNumberFormat="1" applyFont="1" applyFill="1" applyAlignment="1"/>
    <xf numFmtId="178" fontId="13" fillId="0" borderId="0" xfId="2" applyNumberFormat="1" applyFont="1" applyFill="1" applyBorder="1" applyAlignment="1"/>
    <xf numFmtId="178" fontId="5" fillId="0" borderId="0" xfId="2" applyNumberFormat="1" applyFont="1" applyFill="1" applyBorder="1" applyAlignment="1"/>
    <xf numFmtId="178" fontId="13" fillId="0" borderId="4" xfId="2" applyNumberFormat="1" applyFont="1" applyFill="1" applyBorder="1" applyAlignment="1"/>
    <xf numFmtId="38" fontId="13" fillId="0" borderId="0" xfId="2" applyNumberFormat="1" applyFont="1" applyFill="1" applyBorder="1" applyAlignment="1"/>
    <xf numFmtId="178" fontId="13" fillId="0" borderId="0" xfId="2" applyNumberFormat="1" applyFont="1" applyFill="1" applyAlignment="1">
      <alignment vertical="justify"/>
    </xf>
    <xf numFmtId="178" fontId="6" fillId="0" borderId="3" xfId="2" applyNumberFormat="1" applyFont="1" applyFill="1" applyBorder="1" applyAlignment="1">
      <alignment horizontal="center" vertical="top"/>
    </xf>
    <xf numFmtId="178" fontId="5" fillId="0" borderId="0" xfId="2" applyNumberFormat="1" applyFont="1" applyFill="1" applyAlignment="1">
      <alignment vertical="justify"/>
    </xf>
    <xf numFmtId="0" fontId="6" fillId="0" borderId="4" xfId="1" applyFont="1" applyFill="1" applyBorder="1" applyAlignment="1">
      <alignment vertical="justify"/>
    </xf>
    <xf numFmtId="0" fontId="6" fillId="0" borderId="4" xfId="1" applyFont="1" applyFill="1" applyBorder="1" applyAlignment="1">
      <alignment horizontal="center"/>
    </xf>
    <xf numFmtId="178" fontId="6" fillId="0" borderId="4" xfId="2" applyNumberFormat="1" applyFont="1" applyFill="1" applyBorder="1" applyAlignment="1">
      <alignment vertical="justify"/>
    </xf>
    <xf numFmtId="178" fontId="6" fillId="0" borderId="13" xfId="2" applyNumberFormat="1" applyFont="1" applyFill="1" applyBorder="1" applyAlignment="1">
      <alignment horizontal="center" vertical="center"/>
    </xf>
    <xf numFmtId="0" fontId="8" fillId="0" borderId="0" xfId="1" applyFont="1" applyFill="1"/>
    <xf numFmtId="0" fontId="9" fillId="0" borderId="0" xfId="1" applyFont="1" applyFill="1"/>
    <xf numFmtId="0" fontId="6" fillId="0" borderId="0" xfId="1" applyFont="1" applyAlignment="1"/>
    <xf numFmtId="0" fontId="6" fillId="0" borderId="2" xfId="1" applyFont="1" applyFill="1" applyBorder="1"/>
    <xf numFmtId="0" fontId="6" fillId="0" borderId="3" xfId="1" applyFont="1" applyFill="1" applyBorder="1"/>
    <xf numFmtId="38" fontId="6" fillId="0" borderId="0" xfId="2" applyNumberFormat="1" applyFont="1" applyFill="1" applyBorder="1" applyAlignment="1"/>
    <xf numFmtId="38" fontId="6" fillId="0" borderId="0" xfId="2" applyNumberFormat="1" applyFont="1" applyFill="1" applyAlignment="1">
      <alignment horizontal="right"/>
    </xf>
    <xf numFmtId="38" fontId="6" fillId="0" borderId="0" xfId="2" applyNumberFormat="1" applyFont="1" applyFill="1" applyAlignment="1"/>
    <xf numFmtId="38" fontId="6" fillId="0" borderId="4" xfId="2" applyNumberFormat="1" applyFont="1" applyFill="1" applyBorder="1" applyAlignment="1"/>
    <xf numFmtId="38" fontId="6" fillId="0" borderId="0" xfId="2" applyNumberFormat="1" applyFont="1" applyAlignment="1"/>
    <xf numFmtId="38" fontId="6" fillId="0" borderId="4" xfId="2" applyNumberFormat="1" applyFont="1" applyBorder="1" applyAlignment="1"/>
    <xf numFmtId="38" fontId="11" fillId="0" borderId="0" xfId="2" applyNumberFormat="1" applyFont="1" applyFill="1" applyBorder="1" applyAlignment="1">
      <alignment horizontal="right"/>
    </xf>
    <xf numFmtId="38" fontId="11" fillId="0" borderId="0" xfId="2" applyNumberFormat="1" applyFont="1" applyFill="1" applyBorder="1" applyAlignment="1"/>
    <xf numFmtId="38" fontId="11" fillId="0" borderId="0" xfId="2" applyNumberFormat="1" applyFont="1" applyFill="1" applyBorder="1" applyAlignment="1">
      <alignment horizontal="center"/>
    </xf>
    <xf numFmtId="38" fontId="6" fillId="0" borderId="4" xfId="2" applyNumberFormat="1" applyFont="1" applyBorder="1"/>
    <xf numFmtId="178" fontId="6" fillId="0" borderId="0" xfId="2" applyNumberFormat="1" applyFont="1" applyFill="1" applyBorder="1" applyAlignment="1">
      <alignment horizontal="center"/>
    </xf>
    <xf numFmtId="178" fontId="6" fillId="0" borderId="0" xfId="1" applyNumberFormat="1" applyFont="1" applyFill="1" applyBorder="1" applyAlignment="1">
      <alignment horizontal="center"/>
    </xf>
    <xf numFmtId="178" fontId="6" fillId="0" borderId="4" xfId="2" applyNumberFormat="1" applyFont="1" applyFill="1" applyBorder="1" applyAlignment="1">
      <alignment horizontal="center"/>
    </xf>
    <xf numFmtId="38" fontId="6" fillId="0" borderId="0" xfId="2" applyNumberFormat="1" applyFont="1" applyFill="1" applyBorder="1" applyAlignment="1">
      <alignment horizontal="center"/>
    </xf>
    <xf numFmtId="178" fontId="6" fillId="0" borderId="3" xfId="2" applyNumberFormat="1" applyFont="1" applyFill="1" applyBorder="1" applyAlignment="1">
      <alignment horizontal="center" vertical="center"/>
    </xf>
    <xf numFmtId="183" fontId="5" fillId="0" borderId="0" xfId="2" applyNumberFormat="1" applyFont="1" applyFill="1"/>
    <xf numFmtId="183" fontId="16" fillId="0" borderId="0" xfId="2" applyNumberFormat="1" applyFont="1" applyFill="1"/>
    <xf numFmtId="183" fontId="6" fillId="0" borderId="0" xfId="2" applyNumberFormat="1" applyFont="1" applyFill="1"/>
    <xf numFmtId="183" fontId="6" fillId="0" borderId="0" xfId="2" applyNumberFormat="1" applyFont="1" applyFill="1" applyAlignment="1"/>
    <xf numFmtId="183" fontId="11" fillId="0" borderId="2" xfId="2" applyNumberFormat="1" applyFont="1" applyFill="1" applyBorder="1"/>
    <xf numFmtId="183" fontId="6" fillId="0" borderId="0" xfId="2" applyNumberFormat="1" applyFont="1" applyFill="1" applyBorder="1"/>
    <xf numFmtId="183" fontId="6" fillId="0" borderId="0" xfId="2" applyNumberFormat="1" applyFont="1" applyFill="1" applyBorder="1" applyAlignment="1">
      <alignment horizontal="right"/>
    </xf>
    <xf numFmtId="183" fontId="6" fillId="0" borderId="4" xfId="2" applyNumberFormat="1" applyFont="1" applyFill="1" applyBorder="1"/>
    <xf numFmtId="183" fontId="6" fillId="0" borderId="0" xfId="2" applyNumberFormat="1" applyFont="1" applyFill="1" applyBorder="1" applyAlignment="1">
      <alignment shrinkToFit="1"/>
    </xf>
    <xf numFmtId="38" fontId="6" fillId="0" borderId="11" xfId="2" quotePrefix="1" applyFont="1" applyFill="1" applyBorder="1" applyAlignment="1">
      <alignment horizontal="center"/>
    </xf>
    <xf numFmtId="183" fontId="6" fillId="0" borderId="0" xfId="2" applyNumberFormat="1" applyFont="1" applyFill="1" applyAlignment="1">
      <alignment horizontal="center"/>
    </xf>
    <xf numFmtId="183" fontId="6" fillId="0" borderId="0" xfId="2" applyNumberFormat="1" applyFont="1" applyFill="1" applyBorder="1" applyAlignment="1">
      <alignment horizontal="center"/>
    </xf>
    <xf numFmtId="183" fontId="6" fillId="0" borderId="14" xfId="2" applyNumberFormat="1" applyFont="1" applyFill="1" applyBorder="1" applyAlignment="1">
      <alignment horizontal="center"/>
    </xf>
    <xf numFmtId="183" fontId="6" fillId="0" borderId="0" xfId="1" applyNumberFormat="1" applyFont="1" applyFill="1" applyBorder="1" applyAlignment="1">
      <alignment horizontal="center"/>
    </xf>
    <xf numFmtId="183" fontId="6" fillId="0" borderId="11" xfId="2" applyNumberFormat="1" applyFont="1" applyFill="1" applyBorder="1" applyAlignment="1">
      <alignment horizontal="center"/>
    </xf>
    <xf numFmtId="183" fontId="6" fillId="0" borderId="0" xfId="2" applyNumberFormat="1" applyFont="1" applyFill="1" applyAlignment="1">
      <alignment horizontal="center" vertical="center"/>
    </xf>
    <xf numFmtId="184" fontId="6" fillId="0" borderId="7" xfId="2" applyNumberFormat="1" applyFont="1" applyFill="1" applyBorder="1" applyAlignment="1">
      <alignment horizontal="center" vertical="center"/>
    </xf>
    <xf numFmtId="184" fontId="6" fillId="0" borderId="1" xfId="2" applyNumberFormat="1" applyFont="1" applyFill="1" applyBorder="1" applyAlignment="1">
      <alignment horizontal="center" vertical="center" shrinkToFit="1"/>
    </xf>
    <xf numFmtId="183" fontId="6" fillId="0" borderId="3" xfId="2" applyNumberFormat="1" applyFont="1" applyFill="1" applyBorder="1" applyAlignment="1">
      <alignment horizontal="center" vertical="center" shrinkToFit="1"/>
    </xf>
    <xf numFmtId="183" fontId="6" fillId="0" borderId="1" xfId="2" applyNumberFormat="1" applyFont="1" applyFill="1" applyBorder="1" applyAlignment="1">
      <alignment horizontal="center" vertical="center"/>
    </xf>
    <xf numFmtId="183" fontId="6" fillId="0" borderId="7" xfId="2" applyNumberFormat="1" applyFont="1" applyFill="1" applyBorder="1" applyAlignment="1">
      <alignment horizontal="center" vertical="center"/>
    </xf>
    <xf numFmtId="183" fontId="6" fillId="0" borderId="1" xfId="2" applyNumberFormat="1" applyFont="1" applyFill="1" applyBorder="1" applyAlignment="1">
      <alignment horizontal="center" vertical="center" shrinkToFit="1"/>
    </xf>
    <xf numFmtId="183" fontId="8" fillId="0" borderId="5" xfId="2" applyNumberFormat="1" applyFont="1" applyFill="1" applyBorder="1" applyAlignment="1">
      <alignment horizontal="center" vertical="center" shrinkToFit="1"/>
    </xf>
    <xf numFmtId="183" fontId="8" fillId="0" borderId="1"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shrinkToFit="1"/>
    </xf>
    <xf numFmtId="183" fontId="6" fillId="0" borderId="9" xfId="2" applyNumberFormat="1" applyFont="1" applyFill="1" applyBorder="1" applyAlignment="1">
      <alignment horizontal="center" vertical="center"/>
    </xf>
    <xf numFmtId="183" fontId="6" fillId="0" borderId="4" xfId="2" applyNumberFormat="1" applyFont="1" applyFill="1" applyBorder="1" applyAlignment="1">
      <alignment horizontal="center" vertical="center"/>
    </xf>
    <xf numFmtId="183" fontId="6" fillId="0" borderId="0" xfId="2" applyNumberFormat="1" applyFont="1" applyFill="1" applyAlignment="1">
      <alignment vertical="center"/>
    </xf>
    <xf numFmtId="183" fontId="6" fillId="0" borderId="2" xfId="2" applyNumberFormat="1" applyFont="1" applyFill="1" applyBorder="1" applyAlignment="1">
      <alignment vertical="center"/>
    </xf>
    <xf numFmtId="183" fontId="6" fillId="0" borderId="14" xfId="2" applyNumberFormat="1" applyFont="1" applyFill="1" applyBorder="1" applyAlignment="1">
      <alignment vertical="center"/>
    </xf>
    <xf numFmtId="183" fontId="5" fillId="0" borderId="0" xfId="2" applyNumberFormat="1" applyFont="1" applyFill="1" applyAlignment="1"/>
    <xf numFmtId="183" fontId="5" fillId="0" borderId="0" xfId="2" applyNumberFormat="1" applyFont="1" applyFill="1" applyBorder="1" applyAlignment="1"/>
    <xf numFmtId="183" fontId="5" fillId="0" borderId="2" xfId="2" applyNumberFormat="1" applyFont="1" applyFill="1" applyBorder="1" applyAlignment="1"/>
    <xf numFmtId="183" fontId="13" fillId="0" borderId="0" xfId="2" applyNumberFormat="1" applyFont="1" applyFill="1" applyAlignment="1"/>
    <xf numFmtId="183" fontId="8" fillId="0" borderId="0" xfId="2" applyNumberFormat="1" applyFont="1" applyFill="1" applyAlignment="1"/>
    <xf numFmtId="183" fontId="10" fillId="0" borderId="0" xfId="2" applyNumberFormat="1" applyFont="1" applyFill="1" applyAlignment="1"/>
    <xf numFmtId="38" fontId="7" fillId="0" borderId="2" xfId="2" applyNumberFormat="1" applyFont="1" applyFill="1" applyBorder="1"/>
    <xf numFmtId="38" fontId="11" fillId="0" borderId="12" xfId="2" applyNumberFormat="1" applyFont="1" applyFill="1" applyBorder="1" applyAlignment="1">
      <alignment horizontal="center"/>
    </xf>
    <xf numFmtId="178" fontId="6" fillId="0" borderId="1" xfId="2" applyNumberFormat="1" applyFont="1" applyFill="1" applyBorder="1" applyAlignment="1">
      <alignment horizontal="center" vertical="center"/>
    </xf>
    <xf numFmtId="178" fontId="6" fillId="0" borderId="5" xfId="2" applyNumberFormat="1" applyFont="1" applyFill="1" applyBorder="1" applyAlignment="1">
      <alignment horizontal="centerContinuous" vertical="center"/>
    </xf>
    <xf numFmtId="178" fontId="6" fillId="0" borderId="7" xfId="2" applyNumberFormat="1" applyFont="1" applyFill="1" applyBorder="1" applyAlignment="1">
      <alignment horizontal="centerContinuous" vertical="center"/>
    </xf>
    <xf numFmtId="178" fontId="6" fillId="0" borderId="0" xfId="2" applyNumberFormat="1" applyFont="1" applyFill="1" applyBorder="1" applyAlignment="1">
      <alignment horizontal="centerContinuous"/>
    </xf>
    <xf numFmtId="38" fontId="6" fillId="0" borderId="4" xfId="2" applyNumberFormat="1" applyFont="1" applyFill="1" applyBorder="1" applyAlignment="1">
      <alignment horizontal="center"/>
    </xf>
    <xf numFmtId="178" fontId="6" fillId="0" borderId="1" xfId="2" applyNumberFormat="1" applyFont="1" applyFill="1" applyBorder="1" applyAlignment="1">
      <alignment horizontal="centerContinuous" vertical="center"/>
    </xf>
    <xf numFmtId="0" fontId="5" fillId="0" borderId="0" xfId="1" applyFont="1" applyFill="1" applyBorder="1"/>
    <xf numFmtId="0" fontId="17" fillId="0" borderId="0" xfId="1" applyFont="1" applyFill="1"/>
    <xf numFmtId="38" fontId="5" fillId="0" borderId="0" xfId="1" applyNumberFormat="1" applyFont="1" applyFill="1"/>
    <xf numFmtId="0" fontId="6" fillId="0" borderId="0" xfId="1" applyFont="1" applyFill="1" applyAlignment="1">
      <alignment horizontal="left"/>
    </xf>
    <xf numFmtId="178" fontId="7" fillId="0" borderId="0" xfId="2" applyNumberFormat="1" applyFont="1" applyFill="1" applyAlignment="1"/>
    <xf numFmtId="3" fontId="6" fillId="0" borderId="0" xfId="2" applyNumberFormat="1" applyFont="1" applyFill="1" applyBorder="1" applyAlignment="1"/>
    <xf numFmtId="3" fontId="6" fillId="0" borderId="12" xfId="2" applyNumberFormat="1" applyFont="1" applyFill="1" applyBorder="1" applyAlignment="1"/>
    <xf numFmtId="3" fontId="6" fillId="0" borderId="2" xfId="2" applyNumberFormat="1" applyFont="1" applyFill="1" applyBorder="1" applyAlignment="1"/>
    <xf numFmtId="38" fontId="6" fillId="0" borderId="2" xfId="2" applyFont="1" applyFill="1" applyBorder="1" applyAlignment="1">
      <alignment horizontal="right"/>
    </xf>
    <xf numFmtId="3" fontId="6" fillId="0" borderId="3" xfId="2" applyNumberFormat="1" applyFont="1" applyFill="1" applyBorder="1" applyAlignment="1"/>
    <xf numFmtId="178" fontId="7" fillId="0" borderId="0" xfId="2" applyNumberFormat="1" applyFont="1" applyFill="1" applyBorder="1" applyAlignment="1"/>
    <xf numFmtId="49" fontId="6" fillId="0" borderId="6" xfId="2" applyNumberFormat="1" applyFont="1" applyFill="1" applyBorder="1" applyAlignment="1">
      <alignment horizontal="center"/>
    </xf>
    <xf numFmtId="38" fontId="6" fillId="0" borderId="11" xfId="2" applyNumberFormat="1" applyFont="1" applyFill="1" applyBorder="1" applyAlignment="1"/>
    <xf numFmtId="49" fontId="6" fillId="0" borderId="34" xfId="2" applyNumberFormat="1" applyFont="1" applyFill="1" applyBorder="1" applyAlignment="1">
      <alignment horizontal="center"/>
    </xf>
    <xf numFmtId="178" fontId="5" fillId="0" borderId="0" xfId="2" applyNumberFormat="1" applyFont="1" applyFill="1" applyAlignment="1">
      <alignment horizontal="center" vertical="center"/>
    </xf>
    <xf numFmtId="178" fontId="5" fillId="0" borderId="0" xfId="2" applyNumberFormat="1" applyFont="1" applyFill="1" applyBorder="1" applyAlignment="1">
      <alignment horizontal="center" vertical="center" shrinkToFit="1"/>
    </xf>
    <xf numFmtId="178" fontId="8" fillId="0" borderId="10" xfId="2" applyNumberFormat="1" applyFont="1" applyFill="1" applyBorder="1" applyAlignment="1">
      <alignment horizontal="center" vertical="center"/>
    </xf>
    <xf numFmtId="178" fontId="8" fillId="0" borderId="14" xfId="2" applyNumberFormat="1" applyFont="1" applyFill="1" applyBorder="1" applyAlignment="1">
      <alignment horizontal="center" vertical="center" wrapText="1"/>
    </xf>
    <xf numFmtId="178" fontId="8" fillId="0" borderId="13" xfId="2" applyNumberFormat="1" applyFont="1" applyFill="1" applyBorder="1" applyAlignment="1">
      <alignment horizontal="center" vertical="center" wrapText="1"/>
    </xf>
    <xf numFmtId="178" fontId="5" fillId="0" borderId="0" xfId="2" applyNumberFormat="1" applyFont="1" applyFill="1" applyBorder="1" applyAlignment="1">
      <alignment horizontal="center" vertical="center"/>
    </xf>
    <xf numFmtId="38" fontId="8" fillId="0" borderId="13" xfId="2" applyNumberFormat="1" applyFont="1" applyFill="1" applyBorder="1" applyAlignment="1">
      <alignment horizontal="center" vertical="center" wrapText="1"/>
    </xf>
    <xf numFmtId="38" fontId="8" fillId="0" borderId="10" xfId="2" applyNumberFormat="1" applyFont="1" applyFill="1" applyBorder="1" applyAlignment="1">
      <alignment horizontal="center" vertical="center" wrapText="1"/>
    </xf>
    <xf numFmtId="178" fontId="8" fillId="0" borderId="1" xfId="2" applyNumberFormat="1" applyFont="1" applyFill="1" applyBorder="1" applyAlignment="1">
      <alignment horizontal="center" vertical="center"/>
    </xf>
    <xf numFmtId="38" fontId="8" fillId="0" borderId="8" xfId="2" applyNumberFormat="1" applyFont="1" applyFill="1" applyBorder="1" applyAlignment="1">
      <alignment horizontal="center" vertical="center" wrapText="1"/>
    </xf>
    <xf numFmtId="38" fontId="6" fillId="0" borderId="8" xfId="2" applyNumberFormat="1" applyFont="1" applyFill="1" applyBorder="1" applyAlignment="1">
      <alignment vertical="center"/>
    </xf>
    <xf numFmtId="0" fontId="6" fillId="0" borderId="0" xfId="1" applyFont="1" applyFill="1" applyAlignment="1">
      <alignment horizontal="right"/>
    </xf>
    <xf numFmtId="0" fontId="6" fillId="0" borderId="0" xfId="1" applyFont="1" applyFill="1" applyAlignment="1"/>
    <xf numFmtId="0" fontId="6" fillId="0" borderId="0" xfId="1" applyFont="1" applyFill="1" applyBorder="1"/>
    <xf numFmtId="178" fontId="11" fillId="0" borderId="0" xfId="2" applyNumberFormat="1" applyFont="1" applyFill="1" applyAlignment="1"/>
    <xf numFmtId="38" fontId="6" fillId="0" borderId="12" xfId="2" applyNumberFormat="1" applyFont="1" applyFill="1" applyBorder="1" applyAlignment="1"/>
    <xf numFmtId="38" fontId="6" fillId="0" borderId="2" xfId="2" applyNumberFormat="1" applyFont="1" applyFill="1" applyBorder="1" applyAlignment="1"/>
    <xf numFmtId="38" fontId="6" fillId="0" borderId="3" xfId="2" applyNumberFormat="1" applyFont="1" applyFill="1" applyBorder="1" applyAlignment="1"/>
    <xf numFmtId="38" fontId="6" fillId="0" borderId="6" xfId="2" applyNumberFormat="1" applyFont="1" applyFill="1" applyBorder="1" applyAlignment="1">
      <alignment horizontal="center"/>
    </xf>
    <xf numFmtId="178" fontId="11" fillId="0" borderId="0" xfId="2" applyNumberFormat="1" applyFont="1" applyFill="1" applyBorder="1" applyAlignment="1"/>
    <xf numFmtId="38" fontId="6" fillId="0" borderId="34" xfId="2" applyNumberFormat="1" applyFont="1" applyFill="1" applyBorder="1" applyAlignment="1">
      <alignment horizontal="center"/>
    </xf>
    <xf numFmtId="178" fontId="6" fillId="0" borderId="0" xfId="2" applyNumberFormat="1" applyFont="1" applyFill="1" applyBorder="1" applyAlignment="1">
      <alignment horizontal="centerContinuous" vertical="center"/>
    </xf>
    <xf numFmtId="178" fontId="6" fillId="0" borderId="10" xfId="2" applyNumberFormat="1" applyFont="1" applyFill="1" applyBorder="1" applyAlignment="1">
      <alignment horizontal="center" vertical="center"/>
    </xf>
    <xf numFmtId="178" fontId="6" fillId="0" borderId="14" xfId="2" applyNumberFormat="1" applyFont="1" applyFill="1" applyBorder="1" applyAlignment="1">
      <alignment horizontal="center" vertical="center"/>
    </xf>
    <xf numFmtId="178" fontId="13" fillId="0" borderId="0" xfId="2" applyNumberFormat="1" applyFont="1" applyFill="1" applyBorder="1" applyAlignment="1">
      <alignment horizontal="center" vertical="center"/>
    </xf>
    <xf numFmtId="0" fontId="8" fillId="0" borderId="0" xfId="1" applyFont="1" applyFill="1" applyAlignment="1"/>
    <xf numFmtId="0" fontId="5" fillId="0" borderId="0" xfId="1" applyFont="1"/>
    <xf numFmtId="178" fontId="11" fillId="0" borderId="2" xfId="2" applyNumberFormat="1" applyFont="1" applyFill="1" applyBorder="1"/>
    <xf numFmtId="38" fontId="11" fillId="0" borderId="3" xfId="2" applyNumberFormat="1" applyFont="1" applyFill="1" applyBorder="1"/>
    <xf numFmtId="38" fontId="11" fillId="0" borderId="2" xfId="2" applyNumberFormat="1" applyFont="1" applyFill="1" applyBorder="1" applyAlignment="1">
      <alignment horizontal="center"/>
    </xf>
    <xf numFmtId="38" fontId="6" fillId="0" borderId="11" xfId="2" applyNumberFormat="1" applyFont="1" applyBorder="1" applyAlignment="1">
      <alignment horizontal="center"/>
    </xf>
    <xf numFmtId="38" fontId="6" fillId="0" borderId="0" xfId="2" applyNumberFormat="1" applyFont="1" applyBorder="1" applyAlignment="1">
      <alignment horizontal="center"/>
    </xf>
    <xf numFmtId="178" fontId="6" fillId="0" borderId="0" xfId="2" applyNumberFormat="1" applyFont="1" applyBorder="1" applyAlignment="1"/>
    <xf numFmtId="178" fontId="6" fillId="0" borderId="0" xfId="2" applyNumberFormat="1" applyFont="1" applyBorder="1" applyAlignment="1">
      <alignment horizontal="center"/>
    </xf>
    <xf numFmtId="38" fontId="6" fillId="0" borderId="10" xfId="2" applyNumberFormat="1" applyFont="1" applyBorder="1" applyAlignment="1">
      <alignment horizontal="center"/>
    </xf>
    <xf numFmtId="178" fontId="6" fillId="0" borderId="0" xfId="2" applyNumberFormat="1" applyFont="1" applyAlignment="1">
      <alignment vertical="center"/>
    </xf>
    <xf numFmtId="178" fontId="13" fillId="0" borderId="3" xfId="2" applyNumberFormat="1" applyFont="1" applyBorder="1" applyAlignment="1">
      <alignment horizontal="center" vertical="center"/>
    </xf>
    <xf numFmtId="178" fontId="6" fillId="0" borderId="3" xfId="2" applyNumberFormat="1" applyFont="1" applyBorder="1" applyAlignment="1">
      <alignment horizontal="center" vertical="center"/>
    </xf>
    <xf numFmtId="178" fontId="6" fillId="0" borderId="13" xfId="2" applyNumberFormat="1" applyFont="1" applyBorder="1" applyAlignment="1">
      <alignment horizontal="center" vertical="center"/>
    </xf>
    <xf numFmtId="0" fontId="8" fillId="0" borderId="0" xfId="1" applyFont="1"/>
    <xf numFmtId="0" fontId="10" fillId="0" borderId="0" xfId="1" applyFont="1"/>
    <xf numFmtId="178" fontId="11" fillId="0" borderId="2" xfId="2" applyNumberFormat="1" applyFont="1" applyBorder="1"/>
    <xf numFmtId="38" fontId="11" fillId="0" borderId="3" xfId="2" applyNumberFormat="1" applyFont="1" applyBorder="1"/>
    <xf numFmtId="38" fontId="11" fillId="0" borderId="2" xfId="2" applyNumberFormat="1" applyFont="1" applyBorder="1" applyAlignment="1">
      <alignment horizontal="center"/>
    </xf>
    <xf numFmtId="0" fontId="10" fillId="0" borderId="0" xfId="1" applyFont="1" applyFill="1" applyAlignment="1">
      <alignment vertical="center"/>
    </xf>
    <xf numFmtId="0" fontId="19" fillId="0" borderId="0" xfId="0" applyFont="1" applyFill="1" applyAlignment="1">
      <alignment horizontal="center" vertical="center"/>
    </xf>
    <xf numFmtId="0" fontId="20" fillId="0" borderId="0" xfId="0" applyFont="1" applyAlignment="1"/>
    <xf numFmtId="0" fontId="21" fillId="0" borderId="0" xfId="0" applyFont="1" applyFill="1" applyAlignment="1">
      <alignment horizontal="center" vertical="center"/>
    </xf>
    <xf numFmtId="0" fontId="9" fillId="0" borderId="1" xfId="0" applyFont="1" applyBorder="1" applyAlignment="1">
      <alignment horizontal="center" vertical="center"/>
    </xf>
    <xf numFmtId="0" fontId="20" fillId="0" borderId="0" xfId="0" applyFont="1">
      <alignment vertical="center"/>
    </xf>
    <xf numFmtId="176" fontId="6" fillId="0" borderId="7" xfId="2" applyNumberFormat="1" applyFont="1" applyBorder="1" applyAlignment="1">
      <alignment horizontal="center" vertical="center"/>
    </xf>
    <xf numFmtId="176" fontId="6" fillId="0" borderId="5" xfId="2" applyNumberFormat="1" applyFont="1" applyBorder="1" applyAlignment="1">
      <alignment horizontal="center" vertical="center"/>
    </xf>
    <xf numFmtId="38" fontId="6" fillId="0" borderId="6"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38" fontId="6" fillId="0" borderId="0" xfId="2" applyNumberFormat="1" applyFont="1" applyFill="1" applyBorder="1" applyAlignment="1">
      <alignment horizontal="center" vertical="center"/>
    </xf>
    <xf numFmtId="178" fontId="13" fillId="0" borderId="3"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wrapText="1"/>
    </xf>
    <xf numFmtId="0" fontId="6" fillId="0" borderId="4" xfId="1" applyFont="1" applyFill="1" applyBorder="1" applyAlignment="1">
      <alignment horizontal="center" vertical="center"/>
    </xf>
    <xf numFmtId="183" fontId="6" fillId="0" borderId="3" xfId="2" applyNumberFormat="1" applyFont="1" applyFill="1" applyBorder="1" applyAlignment="1">
      <alignment horizontal="center" vertical="center"/>
    </xf>
    <xf numFmtId="38" fontId="6" fillId="0" borderId="13" xfId="2" applyNumberFormat="1" applyFont="1" applyFill="1" applyBorder="1" applyAlignment="1">
      <alignment horizontal="center" vertical="center"/>
    </xf>
    <xf numFmtId="38" fontId="6" fillId="0" borderId="8" xfId="2" applyNumberFormat="1" applyFont="1" applyFill="1" applyBorder="1" applyAlignment="1">
      <alignment horizontal="center" vertical="center"/>
    </xf>
    <xf numFmtId="38" fontId="6" fillId="0" borderId="6" xfId="2" applyNumberFormat="1" applyFont="1" applyFill="1" applyBorder="1" applyAlignment="1">
      <alignment horizontal="center" vertical="center"/>
    </xf>
    <xf numFmtId="38" fontId="5" fillId="0" borderId="14" xfId="2" applyFont="1" applyFill="1" applyBorder="1"/>
    <xf numFmtId="183" fontId="22" fillId="0" borderId="0" xfId="2" applyNumberFormat="1" applyFont="1" applyFill="1"/>
    <xf numFmtId="183" fontId="11" fillId="0" borderId="12" xfId="2" applyNumberFormat="1" applyFont="1" applyFill="1" applyBorder="1" applyAlignment="1">
      <alignment horizontal="center"/>
    </xf>
    <xf numFmtId="183" fontId="6" fillId="0" borderId="11" xfId="2" applyNumberFormat="1" applyFont="1" applyFill="1" applyBorder="1"/>
    <xf numFmtId="0" fontId="6" fillId="0" borderId="11" xfId="1" applyFont="1" applyFill="1" applyBorder="1" applyAlignment="1">
      <alignment horizontal="left"/>
    </xf>
    <xf numFmtId="38" fontId="6" fillId="0" borderId="34" xfId="2" applyNumberFormat="1" applyFont="1" applyFill="1" applyBorder="1" applyAlignment="1"/>
    <xf numFmtId="38" fontId="10" fillId="0" borderId="0" xfId="2" applyNumberFormat="1" applyFont="1" applyFill="1" applyAlignment="1">
      <alignment vertical="center"/>
    </xf>
    <xf numFmtId="176" fontId="10" fillId="0" borderId="0" xfId="1" applyNumberFormat="1" applyFont="1" applyAlignment="1">
      <alignment vertical="center"/>
    </xf>
    <xf numFmtId="0" fontId="10" fillId="0" borderId="0" xfId="1" applyFont="1" applyAlignment="1">
      <alignment vertical="center"/>
    </xf>
    <xf numFmtId="183" fontId="10" fillId="0" borderId="0" xfId="2" applyNumberFormat="1" applyFont="1" applyFill="1" applyAlignment="1">
      <alignment vertical="center"/>
    </xf>
    <xf numFmtId="0" fontId="10" fillId="0" borderId="0" xfId="1" applyNumberFormat="1" applyFont="1" applyAlignment="1">
      <alignment vertical="center"/>
    </xf>
    <xf numFmtId="38" fontId="10" fillId="0" borderId="0" xfId="2" applyFont="1" applyAlignment="1">
      <alignment vertical="center"/>
    </xf>
    <xf numFmtId="0" fontId="10" fillId="0" borderId="0" xfId="2" applyNumberFormat="1" applyFont="1" applyAlignment="1">
      <alignment vertical="center"/>
    </xf>
    <xf numFmtId="176" fontId="6" fillId="0" borderId="7" xfId="2" applyNumberFormat="1" applyFont="1" applyBorder="1" applyAlignment="1">
      <alignment horizontal="center" vertical="center"/>
    </xf>
    <xf numFmtId="176" fontId="6" fillId="0" borderId="9" xfId="2" applyNumberFormat="1" applyFont="1" applyBorder="1" applyAlignment="1">
      <alignment horizontal="center" vertical="center"/>
    </xf>
    <xf numFmtId="176" fontId="6" fillId="0" borderId="5" xfId="2" applyNumberFormat="1" applyFont="1" applyBorder="1" applyAlignment="1">
      <alignment horizontal="center" vertical="center"/>
    </xf>
    <xf numFmtId="176" fontId="8" fillId="0" borderId="7" xfId="2" applyNumberFormat="1" applyFont="1" applyBorder="1" applyAlignment="1">
      <alignment horizontal="center" vertical="center"/>
    </xf>
    <xf numFmtId="176" fontId="8" fillId="0" borderId="9" xfId="2" applyNumberFormat="1" applyFont="1" applyBorder="1" applyAlignment="1">
      <alignment horizontal="center" vertical="center"/>
    </xf>
    <xf numFmtId="176" fontId="8" fillId="0" borderId="5" xfId="2" applyNumberFormat="1" applyFont="1" applyBorder="1" applyAlignment="1">
      <alignment horizontal="center" vertical="center"/>
    </xf>
    <xf numFmtId="176" fontId="6" fillId="0" borderId="8" xfId="2" applyNumberFormat="1" applyFont="1" applyBorder="1" applyAlignment="1">
      <alignment horizontal="center" vertical="center"/>
    </xf>
    <xf numFmtId="176" fontId="6" fillId="0" borderId="6" xfId="2" applyNumberFormat="1" applyFont="1" applyBorder="1" applyAlignment="1">
      <alignment horizontal="center" vertical="center"/>
    </xf>
    <xf numFmtId="38" fontId="6" fillId="0" borderId="8" xfId="2" applyFont="1" applyFill="1" applyBorder="1" applyAlignment="1">
      <alignment horizontal="center" vertical="center"/>
    </xf>
    <xf numFmtId="38" fontId="6" fillId="0" borderId="6" xfId="2" applyFont="1" applyFill="1" applyBorder="1" applyAlignment="1">
      <alignment horizontal="center" vertical="center"/>
    </xf>
    <xf numFmtId="38" fontId="6" fillId="0" borderId="13" xfId="2" applyFont="1" applyFill="1" applyBorder="1" applyAlignment="1">
      <alignment horizontal="center" vertical="center"/>
    </xf>
    <xf numFmtId="38" fontId="6" fillId="0" borderId="10" xfId="2" applyFont="1" applyFill="1" applyBorder="1" applyAlignment="1">
      <alignment horizontal="center" vertical="center"/>
    </xf>
    <xf numFmtId="38" fontId="6" fillId="0" borderId="3" xfId="2" applyFont="1" applyFill="1" applyBorder="1" applyAlignment="1">
      <alignment horizontal="center" vertical="center"/>
    </xf>
    <xf numFmtId="38" fontId="6" fillId="0" borderId="12" xfId="2" applyFont="1" applyFill="1" applyBorder="1" applyAlignment="1">
      <alignment horizontal="center" vertical="center"/>
    </xf>
    <xf numFmtId="38" fontId="6" fillId="0" borderId="7" xfId="2" applyFont="1" applyFill="1" applyBorder="1" applyAlignment="1">
      <alignment horizontal="center" vertical="center"/>
    </xf>
    <xf numFmtId="38" fontId="6" fillId="0" borderId="5" xfId="2" applyFont="1" applyFill="1" applyBorder="1" applyAlignment="1">
      <alignment horizontal="center" vertical="center"/>
    </xf>
    <xf numFmtId="0" fontId="6" fillId="0" borderId="29" xfId="2" applyNumberFormat="1" applyFont="1" applyBorder="1" applyAlignment="1">
      <alignment horizontal="center" vertical="center"/>
    </xf>
    <xf numFmtId="0" fontId="6" fillId="0" borderId="28" xfId="2" applyNumberFormat="1" applyFont="1" applyBorder="1" applyAlignment="1">
      <alignment horizontal="center" vertical="center"/>
    </xf>
    <xf numFmtId="0" fontId="6" fillId="0" borderId="27" xfId="2" applyNumberFormat="1" applyFont="1" applyBorder="1" applyAlignment="1">
      <alignment horizontal="center" vertical="center"/>
    </xf>
    <xf numFmtId="0" fontId="6" fillId="0" borderId="25" xfId="2" applyNumberFormat="1" applyFont="1" applyBorder="1" applyAlignment="1">
      <alignment horizontal="center" vertical="center"/>
    </xf>
    <xf numFmtId="0" fontId="6" fillId="0" borderId="8" xfId="2" applyNumberFormat="1" applyFont="1" applyBorder="1" applyAlignment="1">
      <alignment horizontal="center" vertical="center"/>
    </xf>
    <xf numFmtId="0" fontId="6" fillId="0" borderId="24" xfId="2" applyNumberFormat="1" applyFont="1" applyBorder="1" applyAlignment="1">
      <alignment horizontal="center" vertical="center"/>
    </xf>
    <xf numFmtId="0" fontId="6" fillId="0" borderId="32" xfId="2" applyNumberFormat="1" applyFont="1" applyBorder="1" applyAlignment="1">
      <alignment horizontal="center" vertical="center"/>
    </xf>
    <xf numFmtId="0" fontId="6" fillId="0" borderId="31" xfId="2" applyNumberFormat="1" applyFont="1" applyBorder="1" applyAlignment="1">
      <alignment horizontal="center" vertical="center"/>
    </xf>
    <xf numFmtId="0" fontId="6" fillId="0" borderId="30" xfId="2" applyNumberFormat="1" applyFont="1" applyBorder="1" applyAlignment="1">
      <alignment horizontal="center" vertical="center"/>
    </xf>
    <xf numFmtId="0" fontId="6" fillId="0" borderId="26" xfId="2" applyNumberFormat="1" applyFont="1" applyBorder="1" applyAlignment="1">
      <alignment horizontal="center" vertical="center"/>
    </xf>
    <xf numFmtId="0" fontId="6" fillId="0" borderId="0" xfId="2" applyNumberFormat="1" applyFont="1" applyBorder="1" applyAlignment="1">
      <alignment horizontal="center" vertical="center"/>
    </xf>
    <xf numFmtId="0" fontId="6" fillId="0" borderId="18" xfId="2" applyNumberFormat="1" applyFont="1" applyBorder="1" applyAlignment="1">
      <alignment horizontal="center" vertical="center"/>
    </xf>
    <xf numFmtId="0" fontId="6" fillId="0" borderId="29" xfId="2" applyNumberFormat="1" applyFont="1" applyBorder="1" applyAlignment="1">
      <alignment horizontal="center" vertical="center" wrapText="1"/>
    </xf>
    <xf numFmtId="0" fontId="6" fillId="0" borderId="28" xfId="2" applyNumberFormat="1" applyFont="1" applyBorder="1" applyAlignment="1">
      <alignment horizontal="center" vertical="center" wrapText="1"/>
    </xf>
    <xf numFmtId="0" fontId="6" fillId="0" borderId="27" xfId="2" applyNumberFormat="1" applyFont="1" applyBorder="1" applyAlignment="1">
      <alignment horizontal="center" vertical="center" wrapText="1"/>
    </xf>
    <xf numFmtId="0" fontId="6" fillId="0" borderId="25" xfId="2" applyNumberFormat="1" applyFont="1" applyBorder="1" applyAlignment="1">
      <alignment horizontal="center" vertical="center" wrapText="1"/>
    </xf>
    <xf numFmtId="0" fontId="6" fillId="0" borderId="8" xfId="2" applyNumberFormat="1" applyFont="1" applyBorder="1" applyAlignment="1">
      <alignment horizontal="center" vertical="center" wrapText="1"/>
    </xf>
    <xf numFmtId="0" fontId="6" fillId="0" borderId="24" xfId="2" applyNumberFormat="1" applyFont="1" applyBorder="1" applyAlignment="1">
      <alignment horizontal="center" vertical="center" wrapText="1"/>
    </xf>
    <xf numFmtId="0" fontId="6" fillId="0" borderId="33" xfId="2" applyNumberFormat="1" applyFont="1" applyBorder="1" applyAlignment="1">
      <alignment horizontal="center" vertical="center"/>
    </xf>
    <xf numFmtId="0" fontId="6" fillId="0" borderId="19" xfId="2" applyNumberFormat="1" applyFont="1" applyBorder="1" applyAlignment="1">
      <alignment horizontal="center" vertical="center"/>
    </xf>
    <xf numFmtId="38" fontId="8" fillId="0" borderId="8" xfId="2" applyFont="1" applyBorder="1" applyAlignment="1">
      <alignment horizontal="center" vertical="center"/>
    </xf>
    <xf numFmtId="38" fontId="8" fillId="0" borderId="6" xfId="2" applyFont="1" applyBorder="1" applyAlignment="1">
      <alignment horizontal="center" vertical="center"/>
    </xf>
    <xf numFmtId="38" fontId="6" fillId="0" borderId="10" xfId="2" applyFont="1" applyBorder="1" applyAlignment="1">
      <alignment horizontal="center" vertical="center"/>
    </xf>
    <xf numFmtId="38" fontId="6" fillId="0" borderId="12" xfId="2" applyFont="1" applyBorder="1" applyAlignment="1">
      <alignment horizontal="center" vertical="center"/>
    </xf>
    <xf numFmtId="38" fontId="5" fillId="0" borderId="8" xfId="2" applyFont="1" applyFill="1" applyBorder="1" applyAlignment="1">
      <alignment horizontal="center" vertical="center"/>
    </xf>
    <xf numFmtId="38" fontId="5" fillId="0" borderId="34" xfId="2" applyFont="1" applyFill="1" applyBorder="1" applyAlignment="1">
      <alignment horizontal="center" vertical="center"/>
    </xf>
    <xf numFmtId="38" fontId="5" fillId="0" borderId="6" xfId="2" applyFont="1" applyFill="1" applyBorder="1" applyAlignment="1">
      <alignment horizontal="center" vertical="center"/>
    </xf>
    <xf numFmtId="38" fontId="6" fillId="0" borderId="34" xfId="2" applyFont="1" applyFill="1" applyBorder="1" applyAlignment="1">
      <alignment horizontal="center" vertical="center"/>
    </xf>
    <xf numFmtId="38" fontId="6" fillId="0" borderId="8" xfId="2" applyFont="1" applyFill="1" applyBorder="1" applyAlignment="1">
      <alignment horizontal="center" vertical="center" wrapText="1"/>
    </xf>
    <xf numFmtId="38" fontId="6" fillId="0" borderId="14" xfId="2" applyFont="1" applyFill="1" applyBorder="1" applyAlignment="1">
      <alignment horizontal="center" vertical="center"/>
    </xf>
    <xf numFmtId="38" fontId="6" fillId="0" borderId="0" xfId="2" applyFont="1" applyFill="1" applyBorder="1" applyAlignment="1">
      <alignment horizontal="center" vertical="center"/>
    </xf>
    <xf numFmtId="38" fontId="6" fillId="0" borderId="2" xfId="2" applyFont="1" applyFill="1" applyBorder="1" applyAlignment="1">
      <alignment horizontal="center" vertical="center"/>
    </xf>
    <xf numFmtId="178" fontId="13" fillId="0" borderId="8" xfId="2" applyNumberFormat="1" applyFont="1" applyFill="1" applyBorder="1" applyAlignment="1">
      <alignment horizontal="center" vertical="center" wrapText="1"/>
    </xf>
    <xf numFmtId="178" fontId="13" fillId="0" borderId="34" xfId="2" applyNumberFormat="1" applyFont="1" applyFill="1" applyBorder="1" applyAlignment="1">
      <alignment horizontal="center" vertical="center" wrapText="1"/>
    </xf>
    <xf numFmtId="178" fontId="13" fillId="0" borderId="6" xfId="2" applyNumberFormat="1" applyFont="1" applyFill="1" applyBorder="1" applyAlignment="1">
      <alignment horizontal="center" vertical="center" wrapText="1"/>
    </xf>
    <xf numFmtId="178" fontId="13" fillId="0" borderId="13"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xf>
    <xf numFmtId="178" fontId="13" fillId="0" borderId="3" xfId="2" applyNumberFormat="1" applyFont="1" applyFill="1" applyBorder="1" applyAlignment="1">
      <alignment horizontal="center" vertical="center"/>
    </xf>
    <xf numFmtId="0" fontId="13" fillId="0" borderId="34" xfId="1" applyFont="1" applyFill="1" applyBorder="1" applyAlignment="1">
      <alignment horizontal="center" vertical="center" wrapText="1"/>
    </xf>
    <xf numFmtId="0" fontId="13" fillId="0" borderId="6" xfId="1" applyFont="1" applyFill="1" applyBorder="1" applyAlignment="1">
      <alignment horizontal="center" vertical="center" wrapText="1"/>
    </xf>
    <xf numFmtId="178" fontId="13" fillId="0" borderId="13" xfId="2" applyNumberFormat="1" applyFont="1" applyFill="1" applyBorder="1" applyAlignment="1">
      <alignment horizontal="center" vertical="center" wrapText="1"/>
    </xf>
    <xf numFmtId="0" fontId="13" fillId="0" borderId="4" xfId="1" applyFont="1" applyFill="1" applyBorder="1" applyAlignment="1">
      <alignment horizontal="center" vertical="center" wrapText="1"/>
    </xf>
    <xf numFmtId="0" fontId="13" fillId="0" borderId="3" xfId="1" applyFont="1" applyFill="1" applyBorder="1" applyAlignment="1">
      <alignment horizontal="center" vertical="center" wrapText="1"/>
    </xf>
    <xf numFmtId="178" fontId="13" fillId="0" borderId="8" xfId="2" applyNumberFormat="1" applyFont="1" applyFill="1" applyBorder="1" applyAlignment="1">
      <alignment horizontal="center" vertical="center"/>
    </xf>
    <xf numFmtId="178" fontId="13" fillId="0" borderId="34" xfId="2" applyNumberFormat="1" applyFont="1" applyFill="1" applyBorder="1" applyAlignment="1">
      <alignment horizontal="center" vertical="center"/>
    </xf>
    <xf numFmtId="178" fontId="13" fillId="0" borderId="6" xfId="2" applyNumberFormat="1" applyFont="1" applyFill="1" applyBorder="1" applyAlignment="1">
      <alignment horizontal="center" vertical="center"/>
    </xf>
    <xf numFmtId="178" fontId="13" fillId="0" borderId="4" xfId="2" applyNumberFormat="1" applyFont="1" applyFill="1" applyBorder="1" applyAlignment="1">
      <alignment horizontal="center" vertical="center" wrapText="1"/>
    </xf>
    <xf numFmtId="178" fontId="13" fillId="0" borderId="3" xfId="2" applyNumberFormat="1" applyFont="1" applyFill="1" applyBorder="1" applyAlignment="1">
      <alignment horizontal="center" vertical="center" wrapText="1"/>
    </xf>
    <xf numFmtId="38" fontId="6" fillId="0" borderId="14" xfId="2" applyNumberFormat="1" applyFont="1" applyFill="1" applyBorder="1" applyAlignment="1">
      <alignment horizontal="center" vertical="center"/>
    </xf>
    <xf numFmtId="38" fontId="6" fillId="0" borderId="0" xfId="2" applyNumberFormat="1" applyFont="1" applyFill="1" applyBorder="1" applyAlignment="1">
      <alignment horizontal="center" vertical="center"/>
    </xf>
    <xf numFmtId="38" fontId="6" fillId="0" borderId="2" xfId="2" applyNumberFormat="1" applyFont="1" applyFill="1" applyBorder="1" applyAlignment="1">
      <alignment horizontal="center" vertical="center"/>
    </xf>
    <xf numFmtId="0" fontId="8" fillId="0" borderId="8" xfId="2" applyNumberFormat="1" applyFont="1" applyBorder="1" applyAlignment="1">
      <alignment horizontal="center" vertical="center"/>
    </xf>
    <xf numFmtId="0" fontId="8" fillId="0" borderId="6" xfId="2" applyNumberFormat="1" applyFont="1" applyBorder="1" applyAlignment="1">
      <alignment horizontal="center" vertical="center"/>
    </xf>
    <xf numFmtId="0" fontId="8" fillId="0" borderId="13" xfId="2" applyNumberFormat="1" applyFont="1" applyBorder="1" applyAlignment="1">
      <alignment horizontal="center" vertical="center"/>
    </xf>
    <xf numFmtId="0" fontId="8" fillId="0" borderId="3" xfId="2" applyNumberFormat="1" applyFont="1" applyBorder="1" applyAlignment="1">
      <alignment horizontal="center" vertical="center"/>
    </xf>
    <xf numFmtId="0" fontId="8" fillId="0" borderId="10" xfId="2" applyNumberFormat="1" applyFont="1" applyBorder="1" applyAlignment="1">
      <alignment horizontal="center" vertical="center"/>
    </xf>
    <xf numFmtId="0" fontId="8" fillId="0" borderId="12" xfId="2" applyNumberFormat="1" applyFont="1" applyBorder="1" applyAlignment="1">
      <alignment horizontal="center" vertical="center"/>
    </xf>
    <xf numFmtId="0" fontId="8" fillId="0" borderId="8" xfId="2" applyNumberFormat="1" applyFont="1" applyBorder="1" applyAlignment="1">
      <alignment horizontal="center" vertical="center" wrapText="1"/>
    </xf>
    <xf numFmtId="0" fontId="8" fillId="0" borderId="6" xfId="2" applyNumberFormat="1" applyFont="1" applyBorder="1" applyAlignment="1">
      <alignment horizontal="center" vertical="center" wrapText="1"/>
    </xf>
    <xf numFmtId="38" fontId="6" fillId="0" borderId="10" xfId="2" applyNumberFormat="1" applyFont="1" applyFill="1" applyBorder="1" applyAlignment="1">
      <alignment horizontal="center" vertical="center"/>
    </xf>
    <xf numFmtId="38" fontId="6" fillId="0" borderId="11" xfId="2" applyNumberFormat="1" applyFont="1" applyFill="1" applyBorder="1" applyAlignment="1">
      <alignment horizontal="center" vertical="center"/>
    </xf>
    <xf numFmtId="38" fontId="6" fillId="0" borderId="12"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xf>
    <xf numFmtId="178" fontId="6" fillId="0" borderId="6" xfId="2" applyNumberFormat="1" applyFont="1" applyFill="1" applyBorder="1" applyAlignment="1">
      <alignment horizontal="center" vertical="center"/>
    </xf>
    <xf numFmtId="178" fontId="6" fillId="0" borderId="7" xfId="2" applyNumberFormat="1" applyFont="1" applyFill="1" applyBorder="1" applyAlignment="1">
      <alignment horizontal="center" vertical="center" wrapText="1"/>
    </xf>
    <xf numFmtId="178" fontId="6" fillId="0" borderId="5" xfId="2" applyNumberFormat="1" applyFont="1" applyFill="1" applyBorder="1" applyAlignment="1">
      <alignment horizontal="center" vertical="center"/>
    </xf>
    <xf numFmtId="178" fontId="6" fillId="0" borderId="9" xfId="2" applyNumberFormat="1" applyFont="1" applyFill="1" applyBorder="1" applyAlignment="1">
      <alignment horizontal="center" vertical="center"/>
    </xf>
    <xf numFmtId="178" fontId="6" fillId="0" borderId="13" xfId="2" applyNumberFormat="1" applyFont="1" applyFill="1" applyBorder="1" applyAlignment="1">
      <alignment horizontal="center" vertical="center" wrapText="1"/>
    </xf>
    <xf numFmtId="0" fontId="5" fillId="0" borderId="4" xfId="1" applyFont="1" applyFill="1" applyBorder="1" applyAlignment="1">
      <alignment horizontal="center" vertical="center" wrapText="1"/>
    </xf>
    <xf numFmtId="0" fontId="5" fillId="0" borderId="3" xfId="1" applyFont="1" applyFill="1" applyBorder="1" applyAlignment="1">
      <alignment horizontal="center" vertical="center" wrapText="1"/>
    </xf>
    <xf numFmtId="178" fontId="8" fillId="0" borderId="8" xfId="2" applyNumberFormat="1" applyFont="1" applyFill="1" applyBorder="1" applyAlignment="1">
      <alignment horizontal="center" vertical="center" wrapText="1"/>
    </xf>
    <xf numFmtId="178" fontId="8" fillId="0" borderId="6" xfId="2" applyNumberFormat="1" applyFont="1" applyFill="1" applyBorder="1" applyAlignment="1">
      <alignment horizontal="center" vertical="center" wrapText="1"/>
    </xf>
    <xf numFmtId="178" fontId="6" fillId="0" borderId="7" xfId="2" applyNumberFormat="1" applyFont="1" applyFill="1" applyBorder="1" applyAlignment="1">
      <alignment horizontal="center" vertical="center"/>
    </xf>
    <xf numFmtId="0" fontId="6" fillId="0" borderId="8" xfId="1" applyFont="1" applyFill="1" applyBorder="1" applyAlignment="1">
      <alignment horizontal="center" vertical="center"/>
    </xf>
    <xf numFmtId="0" fontId="6" fillId="0" borderId="6" xfId="1" applyFont="1" applyFill="1" applyBorder="1" applyAlignment="1">
      <alignment horizontal="center" vertical="center"/>
    </xf>
    <xf numFmtId="178" fontId="6" fillId="0" borderId="34" xfId="2" applyNumberFormat="1" applyFont="1" applyFill="1" applyBorder="1" applyAlignment="1">
      <alignment horizontal="center" vertical="center"/>
    </xf>
    <xf numFmtId="0" fontId="6" fillId="0" borderId="1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3" xfId="1" applyFont="1" applyFill="1" applyBorder="1" applyAlignment="1">
      <alignment horizontal="center" vertical="center"/>
    </xf>
    <xf numFmtId="183" fontId="6" fillId="0" borderId="13" xfId="2" applyNumberFormat="1" applyFont="1" applyFill="1" applyBorder="1" applyAlignment="1">
      <alignment horizontal="center" vertical="center"/>
    </xf>
    <xf numFmtId="183" fontId="6" fillId="0" borderId="14" xfId="2" applyNumberFormat="1" applyFont="1" applyFill="1" applyBorder="1" applyAlignment="1">
      <alignment horizontal="center" vertical="center"/>
    </xf>
    <xf numFmtId="183" fontId="6" fillId="0" borderId="10" xfId="2" applyNumberFormat="1" applyFont="1" applyFill="1" applyBorder="1" applyAlignment="1">
      <alignment horizontal="center" vertical="center"/>
    </xf>
    <xf numFmtId="183" fontId="6" fillId="0" borderId="3" xfId="2" applyNumberFormat="1" applyFont="1" applyFill="1" applyBorder="1" applyAlignment="1">
      <alignment horizontal="center" vertical="center"/>
    </xf>
    <xf numFmtId="183" fontId="6" fillId="0" borderId="2" xfId="2" applyNumberFormat="1" applyFont="1" applyFill="1" applyBorder="1" applyAlignment="1">
      <alignment horizontal="center" vertical="center"/>
    </xf>
    <xf numFmtId="183" fontId="6" fillId="0" borderId="12" xfId="2" applyNumberFormat="1" applyFont="1" applyFill="1" applyBorder="1" applyAlignment="1">
      <alignment horizontal="center" vertical="center"/>
    </xf>
    <xf numFmtId="183" fontId="6" fillId="0" borderId="11" xfId="2" applyNumberFormat="1" applyFont="1" applyFill="1" applyBorder="1" applyAlignment="1">
      <alignment horizontal="center" vertical="center"/>
    </xf>
    <xf numFmtId="183" fontId="8" fillId="0" borderId="8" xfId="2" applyNumberFormat="1" applyFont="1" applyFill="1" applyBorder="1" applyAlignment="1">
      <alignment horizontal="center" vertical="center" wrapText="1"/>
    </xf>
    <xf numFmtId="183" fontId="8" fillId="0" borderId="6" xfId="2" applyNumberFormat="1" applyFont="1" applyFill="1" applyBorder="1" applyAlignment="1">
      <alignment horizontal="center" vertical="center" wrapText="1"/>
    </xf>
    <xf numFmtId="183" fontId="6" fillId="0" borderId="8" xfId="2" applyNumberFormat="1" applyFont="1" applyFill="1" applyBorder="1" applyAlignment="1">
      <alignment horizontal="center" vertical="center"/>
    </xf>
    <xf numFmtId="183" fontId="6" fillId="0" borderId="6" xfId="2" applyNumberFormat="1" applyFont="1" applyFill="1" applyBorder="1" applyAlignment="1">
      <alignment horizontal="center" vertical="center"/>
    </xf>
    <xf numFmtId="0" fontId="6" fillId="0" borderId="7"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9" xfId="1" applyFont="1" applyFill="1" applyBorder="1" applyAlignment="1">
      <alignment horizontal="center" vertical="center"/>
    </xf>
    <xf numFmtId="38" fontId="6" fillId="0" borderId="13" xfId="2" applyNumberFormat="1" applyFont="1" applyFill="1" applyBorder="1" applyAlignment="1">
      <alignment horizontal="center" vertical="center"/>
    </xf>
    <xf numFmtId="38" fontId="6" fillId="0" borderId="3" xfId="2" applyNumberFormat="1" applyFont="1" applyFill="1" applyBorder="1" applyAlignment="1">
      <alignment horizontal="center" vertical="center"/>
    </xf>
    <xf numFmtId="38" fontId="6" fillId="0" borderId="8" xfId="2" applyNumberFormat="1" applyFont="1" applyFill="1" applyBorder="1" applyAlignment="1">
      <alignment horizontal="center" vertical="center"/>
    </xf>
    <xf numFmtId="38" fontId="6" fillId="0" borderId="6" xfId="2" applyNumberFormat="1" applyFont="1" applyFill="1" applyBorder="1" applyAlignment="1">
      <alignment horizontal="center" vertical="center"/>
    </xf>
    <xf numFmtId="178" fontId="8" fillId="0" borderId="8" xfId="2" applyNumberFormat="1" applyFont="1" applyFill="1" applyBorder="1" applyAlignment="1">
      <alignment horizontal="center" vertical="center"/>
    </xf>
    <xf numFmtId="178" fontId="8" fillId="0" borderId="6" xfId="2" applyNumberFormat="1" applyFont="1" applyFill="1" applyBorder="1" applyAlignment="1">
      <alignment horizontal="center" vertical="center"/>
    </xf>
    <xf numFmtId="38" fontId="6" fillId="0" borderId="7" xfId="2" applyNumberFormat="1" applyFont="1" applyFill="1" applyBorder="1" applyAlignment="1">
      <alignment horizontal="center" vertical="center"/>
    </xf>
    <xf numFmtId="38" fontId="6" fillId="0" borderId="5" xfId="2" applyNumberFormat="1" applyFont="1" applyFill="1" applyBorder="1" applyAlignment="1">
      <alignment horizontal="center" vertical="center"/>
    </xf>
    <xf numFmtId="38" fontId="6" fillId="0" borderId="9" xfId="2" applyNumberFormat="1" applyFont="1" applyFill="1" applyBorder="1" applyAlignment="1">
      <alignment horizontal="center" vertical="center"/>
    </xf>
    <xf numFmtId="38" fontId="6" fillId="0" borderId="34" xfId="2" applyNumberFormat="1" applyFont="1" applyFill="1" applyBorder="1" applyAlignment="1">
      <alignment horizontal="center" vertical="center"/>
    </xf>
    <xf numFmtId="178" fontId="6" fillId="0" borderId="8" xfId="2" applyNumberFormat="1" applyFont="1" applyFill="1" applyBorder="1" applyAlignment="1">
      <alignment horizontal="center" vertical="center" wrapText="1"/>
    </xf>
    <xf numFmtId="38" fontId="6" fillId="0" borderId="10" xfId="2" applyNumberFormat="1" applyFont="1" applyBorder="1" applyAlignment="1">
      <alignment horizontal="center" vertical="center"/>
    </xf>
    <xf numFmtId="38" fontId="6" fillId="0" borderId="12" xfId="2" applyNumberFormat="1" applyFont="1" applyBorder="1" applyAlignment="1">
      <alignment horizontal="center" vertical="center"/>
    </xf>
    <xf numFmtId="178" fontId="6" fillId="0" borderId="8" xfId="2" applyNumberFormat="1" applyFont="1" applyBorder="1" applyAlignment="1">
      <alignment horizontal="center" vertical="center"/>
    </xf>
    <xf numFmtId="178" fontId="6" fillId="0" borderId="6" xfId="2" applyNumberFormat="1" applyFont="1" applyBorder="1" applyAlignment="1">
      <alignment horizontal="center" vertical="center"/>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20"/>
  <sheetViews>
    <sheetView tabSelected="1" zoomScaleNormal="100" workbookViewId="0">
      <pane ySplit="3" topLeftCell="A4" activePane="bottomLeft" state="frozen"/>
      <selection pane="bottomLeft"/>
    </sheetView>
  </sheetViews>
  <sheetFormatPr defaultRowHeight="13.5" x14ac:dyDescent="0.4"/>
  <cols>
    <col min="1" max="1" width="67.375" style="340" bestFit="1" customWidth="1"/>
    <col min="2" max="16384" width="9" style="340"/>
  </cols>
  <sheetData>
    <row r="1" spans="1:1" s="337" customFormat="1" ht="31.5" customHeight="1" x14ac:dyDescent="0.15">
      <c r="A1" s="336" t="s">
        <v>349</v>
      </c>
    </row>
    <row r="2" spans="1:1" s="337" customFormat="1" ht="27.75" customHeight="1" x14ac:dyDescent="0.15">
      <c r="A2" s="338" t="s">
        <v>0</v>
      </c>
    </row>
    <row r="3" spans="1:1" s="337" customFormat="1" ht="24" customHeight="1" x14ac:dyDescent="0.15">
      <c r="A3" s="339" t="s">
        <v>1</v>
      </c>
    </row>
    <row r="4" spans="1:1" ht="30" customHeight="1" x14ac:dyDescent="0.4">
      <c r="A4" s="340" t="s">
        <v>350</v>
      </c>
    </row>
    <row r="5" spans="1:1" ht="30" customHeight="1" x14ac:dyDescent="0.4">
      <c r="A5" s="340" t="s">
        <v>351</v>
      </c>
    </row>
    <row r="6" spans="1:1" ht="30" customHeight="1" x14ac:dyDescent="0.4">
      <c r="A6" s="340" t="s">
        <v>2</v>
      </c>
    </row>
    <row r="7" spans="1:1" ht="30" customHeight="1" x14ac:dyDescent="0.4">
      <c r="A7" s="340" t="s">
        <v>3</v>
      </c>
    </row>
    <row r="8" spans="1:1" ht="30" customHeight="1" x14ac:dyDescent="0.4">
      <c r="A8" s="340" t="s">
        <v>4</v>
      </c>
    </row>
    <row r="9" spans="1:1" ht="30" customHeight="1" x14ac:dyDescent="0.4">
      <c r="A9" s="340" t="s">
        <v>5</v>
      </c>
    </row>
    <row r="10" spans="1:1" ht="30" customHeight="1" x14ac:dyDescent="0.4">
      <c r="A10" s="340" t="s">
        <v>6</v>
      </c>
    </row>
    <row r="11" spans="1:1" ht="30" customHeight="1" x14ac:dyDescent="0.4">
      <c r="A11" s="340" t="s">
        <v>7</v>
      </c>
    </row>
    <row r="12" spans="1:1" ht="30" customHeight="1" x14ac:dyDescent="0.4">
      <c r="A12" s="340" t="s">
        <v>8</v>
      </c>
    </row>
    <row r="13" spans="1:1" ht="30" customHeight="1" x14ac:dyDescent="0.4">
      <c r="A13" s="340" t="s">
        <v>9</v>
      </c>
    </row>
    <row r="14" spans="1:1" ht="30" customHeight="1" x14ac:dyDescent="0.4">
      <c r="A14" s="340" t="s">
        <v>10</v>
      </c>
    </row>
    <row r="15" spans="1:1" ht="30" customHeight="1" x14ac:dyDescent="0.4">
      <c r="A15" s="340" t="s">
        <v>11</v>
      </c>
    </row>
    <row r="16" spans="1:1" ht="30" customHeight="1" x14ac:dyDescent="0.4">
      <c r="A16" s="340" t="s">
        <v>12</v>
      </c>
    </row>
    <row r="17" spans="1:1" ht="30" customHeight="1" x14ac:dyDescent="0.4">
      <c r="A17" s="340" t="s">
        <v>13</v>
      </c>
    </row>
    <row r="18" spans="1:1" ht="30" customHeight="1" x14ac:dyDescent="0.4">
      <c r="A18" s="340" t="s">
        <v>14</v>
      </c>
    </row>
    <row r="19" spans="1:1" ht="30" customHeight="1" x14ac:dyDescent="0.4">
      <c r="A19" s="340" t="s">
        <v>15</v>
      </c>
    </row>
    <row r="20" spans="1:1" ht="30" customHeight="1" x14ac:dyDescent="0.4">
      <c r="A20" s="340" t="s">
        <v>16</v>
      </c>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zoomScaleNormal="100" workbookViewId="0">
      <pane xSplit="1" ySplit="8" topLeftCell="B9" activePane="bottomRight" state="frozen"/>
      <selection pane="topRight"/>
      <selection pane="bottomLeft"/>
      <selection pane="bottomRight"/>
    </sheetView>
  </sheetViews>
  <sheetFormatPr defaultRowHeight="13.5" x14ac:dyDescent="0.15"/>
  <cols>
    <col min="1" max="1" width="11.625" style="123" customWidth="1"/>
    <col min="2" max="6" width="9.625" style="123" customWidth="1"/>
    <col min="7" max="10" width="7.625" style="123" customWidth="1"/>
    <col min="11" max="12" width="9.625" style="123" customWidth="1"/>
    <col min="13" max="16384" width="9" style="123"/>
  </cols>
  <sheetData>
    <row r="1" spans="1:12" ht="24" customHeight="1" x14ac:dyDescent="0.15">
      <c r="A1" s="335" t="s">
        <v>217</v>
      </c>
    </row>
    <row r="2" spans="1:12" ht="9" customHeight="1" x14ac:dyDescent="0.2">
      <c r="A2" s="214"/>
    </row>
    <row r="3" spans="1:12" ht="13.5" customHeight="1" x14ac:dyDescent="0.15">
      <c r="A3" s="213" t="s">
        <v>216</v>
      </c>
    </row>
    <row r="4" spans="1:12" ht="6" customHeight="1" x14ac:dyDescent="0.15">
      <c r="A4" s="213"/>
    </row>
    <row r="5" spans="1:12" s="208" customFormat="1" ht="15" customHeight="1" x14ac:dyDescent="0.4">
      <c r="A5" s="446" t="s">
        <v>70</v>
      </c>
      <c r="B5" s="212" t="s">
        <v>215</v>
      </c>
      <c r="C5" s="212" t="s">
        <v>207</v>
      </c>
      <c r="D5" s="212" t="s">
        <v>214</v>
      </c>
      <c r="E5" s="212" t="s">
        <v>213</v>
      </c>
      <c r="F5" s="212" t="s">
        <v>212</v>
      </c>
      <c r="G5" s="459" t="s">
        <v>211</v>
      </c>
      <c r="H5" s="452"/>
      <c r="I5" s="452"/>
      <c r="J5" s="453"/>
      <c r="K5" s="212" t="s">
        <v>210</v>
      </c>
      <c r="L5" s="212" t="s">
        <v>209</v>
      </c>
    </row>
    <row r="6" spans="1:12" s="208" customFormat="1" ht="15" customHeight="1" x14ac:dyDescent="0.15">
      <c r="A6" s="447"/>
      <c r="B6" s="211"/>
      <c r="C6" s="211"/>
      <c r="D6" s="139" t="s">
        <v>208</v>
      </c>
      <c r="E6" s="139" t="s">
        <v>207</v>
      </c>
      <c r="F6" s="139" t="s">
        <v>207</v>
      </c>
      <c r="G6" s="460" t="s">
        <v>206</v>
      </c>
      <c r="H6" s="210" t="s">
        <v>205</v>
      </c>
      <c r="I6" s="210" t="s">
        <v>204</v>
      </c>
      <c r="J6" s="460" t="s">
        <v>203</v>
      </c>
      <c r="K6" s="209"/>
      <c r="L6" s="209"/>
    </row>
    <row r="7" spans="1:12" s="206" customFormat="1" ht="15" customHeight="1" x14ac:dyDescent="0.4">
      <c r="A7" s="448"/>
      <c r="B7" s="351" t="s">
        <v>200</v>
      </c>
      <c r="C7" s="351" t="s">
        <v>200</v>
      </c>
      <c r="D7" s="351" t="s">
        <v>200</v>
      </c>
      <c r="E7" s="351" t="s">
        <v>202</v>
      </c>
      <c r="F7" s="351" t="s">
        <v>202</v>
      </c>
      <c r="G7" s="461"/>
      <c r="H7" s="207" t="s">
        <v>201</v>
      </c>
      <c r="I7" s="207" t="s">
        <v>201</v>
      </c>
      <c r="J7" s="461"/>
      <c r="K7" s="351" t="s">
        <v>200</v>
      </c>
      <c r="L7" s="351" t="s">
        <v>200</v>
      </c>
    </row>
    <row r="8" spans="1:12" s="201" customFormat="1" ht="6" customHeight="1" x14ac:dyDescent="0.15">
      <c r="A8" s="205"/>
      <c r="B8" s="204"/>
      <c r="C8" s="202"/>
      <c r="D8" s="202"/>
      <c r="E8" s="202"/>
      <c r="F8" s="202"/>
      <c r="G8" s="202"/>
      <c r="H8" s="203"/>
      <c r="I8" s="203"/>
      <c r="J8" s="202"/>
      <c r="K8" s="202"/>
      <c r="L8" s="202"/>
    </row>
    <row r="9" spans="1:12" s="174" customFormat="1" ht="17.100000000000001" customHeight="1" x14ac:dyDescent="0.15">
      <c r="A9" s="85" t="s">
        <v>199</v>
      </c>
      <c r="B9" s="196">
        <v>9.1</v>
      </c>
      <c r="C9" s="200">
        <v>8.3000000000000007</v>
      </c>
      <c r="D9" s="199">
        <v>0.8</v>
      </c>
      <c r="E9" s="198">
        <v>1.7</v>
      </c>
      <c r="F9" s="198">
        <v>0.4</v>
      </c>
      <c r="G9" s="198">
        <v>34.700000000000003</v>
      </c>
      <c r="H9" s="198">
        <v>12</v>
      </c>
      <c r="I9" s="198">
        <v>22.7</v>
      </c>
      <c r="J9" s="132" t="s">
        <v>19</v>
      </c>
      <c r="K9" s="198">
        <v>5.6</v>
      </c>
      <c r="L9" s="197">
        <v>1.78</v>
      </c>
    </row>
    <row r="10" spans="1:12" s="174" customFormat="1" ht="17.100000000000001" customHeight="1" x14ac:dyDescent="0.15">
      <c r="A10" s="85" t="s">
        <v>60</v>
      </c>
      <c r="B10" s="196">
        <v>8.8000000000000007</v>
      </c>
      <c r="C10" s="200">
        <v>8.4</v>
      </c>
      <c r="D10" s="199">
        <v>0.4</v>
      </c>
      <c r="E10" s="198">
        <v>3.6</v>
      </c>
      <c r="F10" s="198">
        <v>1.8</v>
      </c>
      <c r="G10" s="198">
        <v>30.7</v>
      </c>
      <c r="H10" s="198">
        <v>10.8</v>
      </c>
      <c r="I10" s="198">
        <v>19.899999999999999</v>
      </c>
      <c r="J10" s="132" t="s">
        <v>19</v>
      </c>
      <c r="K10" s="198">
        <v>5.4</v>
      </c>
      <c r="L10" s="197">
        <v>1.72</v>
      </c>
    </row>
    <row r="11" spans="1:12" s="174" customFormat="1" ht="17.100000000000001" customHeight="1" x14ac:dyDescent="0.15">
      <c r="A11" s="85" t="s">
        <v>59</v>
      </c>
      <c r="B11" s="196">
        <v>8.6999999999999993</v>
      </c>
      <c r="C11" s="195">
        <v>8.6999999999999993</v>
      </c>
      <c r="D11" s="194">
        <v>0.1</v>
      </c>
      <c r="E11" s="192">
        <v>2.7</v>
      </c>
      <c r="F11" s="192">
        <v>1.3</v>
      </c>
      <c r="G11" s="192">
        <v>27.1</v>
      </c>
      <c r="H11" s="192">
        <v>11.4</v>
      </c>
      <c r="I11" s="192">
        <v>15.8</v>
      </c>
      <c r="J11" s="132" t="s">
        <v>19</v>
      </c>
      <c r="K11" s="192">
        <v>5.4</v>
      </c>
      <c r="L11" s="191">
        <v>1.67</v>
      </c>
    </row>
    <row r="12" spans="1:12" s="170" customFormat="1" ht="17.100000000000001" customHeight="1" x14ac:dyDescent="0.15">
      <c r="A12" s="85" t="s">
        <v>58</v>
      </c>
      <c r="B12" s="196">
        <v>8.5</v>
      </c>
      <c r="C12" s="195">
        <v>9</v>
      </c>
      <c r="D12" s="194">
        <v>-0.5</v>
      </c>
      <c r="E12" s="192">
        <v>4.0999999999999996</v>
      </c>
      <c r="F12" s="192">
        <v>2.2999999999999998</v>
      </c>
      <c r="G12" s="192">
        <v>25.1</v>
      </c>
      <c r="H12" s="192">
        <v>11.2</v>
      </c>
      <c r="I12" s="192">
        <v>13.9</v>
      </c>
      <c r="J12" s="132" t="s">
        <v>19</v>
      </c>
      <c r="K12" s="192">
        <v>5.4</v>
      </c>
      <c r="L12" s="191">
        <v>1.64</v>
      </c>
    </row>
    <row r="13" spans="1:12" s="170" customFormat="1" ht="17.100000000000001" customHeight="1" x14ac:dyDescent="0.15">
      <c r="A13" s="85" t="s">
        <v>198</v>
      </c>
      <c r="B13" s="196">
        <v>8.4</v>
      </c>
      <c r="C13" s="195">
        <v>9.3000000000000007</v>
      </c>
      <c r="D13" s="194">
        <v>-0.9</v>
      </c>
      <c r="E13" s="192">
        <v>1.4</v>
      </c>
      <c r="F13" s="193" t="s">
        <v>19</v>
      </c>
      <c r="G13" s="192">
        <v>28.1</v>
      </c>
      <c r="H13" s="192">
        <v>16.3</v>
      </c>
      <c r="I13" s="192">
        <v>11.8</v>
      </c>
      <c r="J13" s="132" t="s">
        <v>19</v>
      </c>
      <c r="K13" s="192">
        <v>5.0999999999999996</v>
      </c>
      <c r="L13" s="191">
        <v>1.62</v>
      </c>
    </row>
    <row r="14" spans="1:12" s="170" customFormat="1" ht="17.100000000000001" customHeight="1" x14ac:dyDescent="0.15">
      <c r="A14" s="85" t="s">
        <v>56</v>
      </c>
      <c r="B14" s="196">
        <v>8.6999999999999993</v>
      </c>
      <c r="C14" s="195">
        <v>9</v>
      </c>
      <c r="D14" s="194">
        <v>-0.3</v>
      </c>
      <c r="E14" s="192">
        <v>2.7</v>
      </c>
      <c r="F14" s="193">
        <v>1.8</v>
      </c>
      <c r="G14" s="192">
        <v>24.1</v>
      </c>
      <c r="H14" s="192">
        <v>14.9</v>
      </c>
      <c r="I14" s="192">
        <v>9.1999999999999993</v>
      </c>
      <c r="J14" s="132" t="s">
        <v>19</v>
      </c>
      <c r="K14" s="192">
        <v>5</v>
      </c>
      <c r="L14" s="191">
        <v>1.71</v>
      </c>
    </row>
    <row r="15" spans="1:12" s="170" customFormat="1" ht="17.100000000000001" customHeight="1" x14ac:dyDescent="0.15">
      <c r="A15" s="85" t="s">
        <v>144</v>
      </c>
      <c r="B15" s="196">
        <v>8.3000000000000007</v>
      </c>
      <c r="C15" s="195">
        <v>9.1</v>
      </c>
      <c r="D15" s="194">
        <v>-0.8</v>
      </c>
      <c r="E15" s="192">
        <v>3.3</v>
      </c>
      <c r="F15" s="193">
        <v>1.9</v>
      </c>
      <c r="G15" s="192">
        <v>24.5</v>
      </c>
      <c r="H15" s="192">
        <v>10.6</v>
      </c>
      <c r="I15" s="192">
        <v>13.9</v>
      </c>
      <c r="J15" s="132" t="s">
        <v>19</v>
      </c>
      <c r="K15" s="192">
        <v>4.9000000000000004</v>
      </c>
      <c r="L15" s="191">
        <v>1.61</v>
      </c>
    </row>
    <row r="16" spans="1:12" s="170" customFormat="1" ht="17.100000000000001" customHeight="1" x14ac:dyDescent="0.15">
      <c r="A16" s="85" t="s">
        <v>54</v>
      </c>
      <c r="B16" s="196">
        <v>8.1999999999999993</v>
      </c>
      <c r="C16" s="195">
        <v>9.6999999999999993</v>
      </c>
      <c r="D16" s="194">
        <v>-1.5</v>
      </c>
      <c r="E16" s="192">
        <v>3.4</v>
      </c>
      <c r="F16" s="193">
        <v>1</v>
      </c>
      <c r="G16" s="192">
        <v>31.5</v>
      </c>
      <c r="H16" s="192">
        <v>18.3</v>
      </c>
      <c r="I16" s="192">
        <v>13.2</v>
      </c>
      <c r="J16" s="132" t="s">
        <v>19</v>
      </c>
      <c r="K16" s="192">
        <v>5</v>
      </c>
      <c r="L16" s="191">
        <v>1.65</v>
      </c>
    </row>
    <row r="17" spans="1:12" s="170" customFormat="1" ht="17.100000000000001" customHeight="1" x14ac:dyDescent="0.15">
      <c r="A17" s="85" t="s">
        <v>53</v>
      </c>
      <c r="B17" s="196">
        <v>8.3000000000000007</v>
      </c>
      <c r="C17" s="195">
        <v>9.8000000000000007</v>
      </c>
      <c r="D17" s="194">
        <v>-1.5</v>
      </c>
      <c r="E17" s="192">
        <v>2.8</v>
      </c>
      <c r="F17" s="193">
        <v>1.4</v>
      </c>
      <c r="G17" s="192">
        <v>21.7</v>
      </c>
      <c r="H17" s="192">
        <v>13.4</v>
      </c>
      <c r="I17" s="192">
        <v>8.3000000000000007</v>
      </c>
      <c r="J17" s="132" t="s">
        <v>19</v>
      </c>
      <c r="K17" s="192">
        <v>4.5</v>
      </c>
      <c r="L17" s="191">
        <v>1.52</v>
      </c>
    </row>
    <row r="18" spans="1:12" s="170" customFormat="1" ht="17.100000000000001" customHeight="1" x14ac:dyDescent="0.15">
      <c r="A18" s="85" t="s">
        <v>52</v>
      </c>
      <c r="B18" s="196">
        <v>8.3000000000000007</v>
      </c>
      <c r="C18" s="195">
        <v>10.5</v>
      </c>
      <c r="D18" s="194">
        <v>-2.2000000000000002</v>
      </c>
      <c r="E18" s="192">
        <v>1.4</v>
      </c>
      <c r="F18" s="193">
        <v>1.4</v>
      </c>
      <c r="G18" s="192">
        <v>23.6</v>
      </c>
      <c r="H18" s="192">
        <v>11.1</v>
      </c>
      <c r="I18" s="192">
        <v>12.5</v>
      </c>
      <c r="J18" s="132" t="s">
        <v>98</v>
      </c>
      <c r="K18" s="192">
        <v>4.8</v>
      </c>
      <c r="L18" s="191">
        <v>1.47</v>
      </c>
    </row>
    <row r="19" spans="1:12" s="170" customFormat="1" ht="17.100000000000001" customHeight="1" x14ac:dyDescent="0.15">
      <c r="A19" s="85" t="s">
        <v>51</v>
      </c>
      <c r="B19" s="196">
        <v>8</v>
      </c>
      <c r="C19" s="195">
        <v>10.4</v>
      </c>
      <c r="D19" s="194">
        <v>-2.4000000000000004</v>
      </c>
      <c r="E19" s="192">
        <v>4.4000000000000004</v>
      </c>
      <c r="F19" s="193">
        <v>2.4</v>
      </c>
      <c r="G19" s="192">
        <v>19.7</v>
      </c>
      <c r="H19" s="192">
        <v>11</v>
      </c>
      <c r="I19" s="192">
        <v>8.6</v>
      </c>
      <c r="J19" s="132" t="s">
        <v>98</v>
      </c>
      <c r="K19" s="192">
        <v>4.5999999999999996</v>
      </c>
      <c r="L19" s="191">
        <v>1.5</v>
      </c>
    </row>
    <row r="20" spans="1:12" s="170" customFormat="1" ht="17.100000000000001" customHeight="1" x14ac:dyDescent="0.15">
      <c r="A20" s="85" t="s">
        <v>50</v>
      </c>
      <c r="B20" s="196">
        <v>8.1999999999999993</v>
      </c>
      <c r="C20" s="195">
        <v>10.8</v>
      </c>
      <c r="D20" s="194">
        <f>1000*(2079-2743)/253335</f>
        <v>-2.6210353879250796</v>
      </c>
      <c r="E20" s="192">
        <v>2.9</v>
      </c>
      <c r="F20" s="193">
        <v>1.9</v>
      </c>
      <c r="G20" s="192">
        <v>17.899999999999999</v>
      </c>
      <c r="H20" s="192">
        <v>7.6</v>
      </c>
      <c r="I20" s="192">
        <v>10.4</v>
      </c>
      <c r="J20" s="132" t="s">
        <v>98</v>
      </c>
      <c r="K20" s="192">
        <v>4.7</v>
      </c>
      <c r="L20" s="191">
        <v>1.45</v>
      </c>
    </row>
    <row r="21" spans="1:12" s="170" customFormat="1" ht="17.100000000000001" customHeight="1" x14ac:dyDescent="0.15">
      <c r="A21" s="85" t="s">
        <v>49</v>
      </c>
      <c r="B21" s="196">
        <v>8</v>
      </c>
      <c r="C21" s="195">
        <v>10.7</v>
      </c>
      <c r="D21" s="194">
        <f>1000*(2013-2706)/253832</f>
        <v>-2.7301522266696083</v>
      </c>
      <c r="E21" s="192">
        <v>0.5</v>
      </c>
      <c r="F21" s="193" t="s">
        <v>19</v>
      </c>
      <c r="G21" s="192">
        <v>21.4</v>
      </c>
      <c r="H21" s="192">
        <v>14.6</v>
      </c>
      <c r="I21" s="192">
        <v>6.8</v>
      </c>
      <c r="J21" s="132" t="s">
        <v>19</v>
      </c>
      <c r="K21" s="192">
        <v>4.5</v>
      </c>
      <c r="L21" s="191">
        <v>1.41</v>
      </c>
    </row>
    <row r="22" spans="1:12" s="170" customFormat="1" ht="17.100000000000001" customHeight="1" x14ac:dyDescent="0.15">
      <c r="A22" s="86" t="s">
        <v>142</v>
      </c>
      <c r="B22" s="196">
        <v>7.8</v>
      </c>
      <c r="C22" s="195">
        <v>10.7</v>
      </c>
      <c r="D22" s="194">
        <f>1000*(1973-2708)/253267</f>
        <v>-2.9020756750780796</v>
      </c>
      <c r="E22" s="192">
        <v>3</v>
      </c>
      <c r="F22" s="193">
        <v>3</v>
      </c>
      <c r="G22" s="192">
        <v>19.399999999999999</v>
      </c>
      <c r="H22" s="192">
        <v>11.4</v>
      </c>
      <c r="I22" s="192">
        <v>8</v>
      </c>
      <c r="J22" s="132" t="s">
        <v>19</v>
      </c>
      <c r="K22" s="192">
        <v>4.5</v>
      </c>
      <c r="L22" s="191">
        <v>1.41</v>
      </c>
    </row>
    <row r="23" spans="1:12" s="170" customFormat="1" ht="17.100000000000001" customHeight="1" x14ac:dyDescent="0.15">
      <c r="A23" s="86" t="s">
        <v>141</v>
      </c>
      <c r="B23" s="196">
        <v>7.5</v>
      </c>
      <c r="C23" s="195">
        <v>11.2</v>
      </c>
      <c r="D23" s="194">
        <v>-3.6890854638132451</v>
      </c>
      <c r="E23" s="192">
        <v>2.1</v>
      </c>
      <c r="F23" s="193">
        <v>2.1</v>
      </c>
      <c r="G23" s="192">
        <v>19.8</v>
      </c>
      <c r="H23" s="192">
        <v>9.9</v>
      </c>
      <c r="I23" s="192">
        <v>9.9</v>
      </c>
      <c r="J23" s="132" t="s">
        <v>98</v>
      </c>
      <c r="K23" s="192">
        <v>4.4000000000000004</v>
      </c>
      <c r="L23" s="191">
        <v>1.3</v>
      </c>
    </row>
    <row r="24" spans="1:12" s="170" customFormat="1" ht="17.100000000000001" customHeight="1" x14ac:dyDescent="0.15">
      <c r="A24" s="86" t="s">
        <v>46</v>
      </c>
      <c r="B24" s="196">
        <v>7.3</v>
      </c>
      <c r="C24" s="195">
        <v>11.3</v>
      </c>
      <c r="D24" s="194">
        <v>-3.9721432043283214</v>
      </c>
      <c r="E24" s="192">
        <v>3.3</v>
      </c>
      <c r="F24" s="193">
        <v>1.6</v>
      </c>
      <c r="G24" s="192">
        <v>21.3</v>
      </c>
      <c r="H24" s="192">
        <v>11.7</v>
      </c>
      <c r="I24" s="192">
        <v>9.6</v>
      </c>
      <c r="J24" s="132" t="s">
        <v>98</v>
      </c>
      <c r="K24" s="192">
        <v>4.2</v>
      </c>
      <c r="L24" s="191">
        <v>1.42</v>
      </c>
    </row>
    <row r="25" spans="1:12" ht="6" customHeight="1" x14ac:dyDescent="0.15">
      <c r="A25" s="190"/>
      <c r="B25" s="189"/>
      <c r="C25" s="188"/>
      <c r="D25" s="188"/>
      <c r="E25" s="188"/>
      <c r="F25" s="188"/>
      <c r="G25" s="188"/>
      <c r="H25" s="188"/>
      <c r="I25" s="188"/>
      <c r="J25" s="188"/>
      <c r="K25" s="188"/>
      <c r="L25" s="188"/>
    </row>
    <row r="26" spans="1:12" x14ac:dyDescent="0.15">
      <c r="A26" s="26" t="s">
        <v>176</v>
      </c>
    </row>
    <row r="27" spans="1:12" x14ac:dyDescent="0.15">
      <c r="A27" s="187" t="s">
        <v>197</v>
      </c>
    </row>
    <row r="33" spans="2:3" x14ac:dyDescent="0.15">
      <c r="B33" s="186"/>
      <c r="C33" s="80"/>
    </row>
    <row r="34" spans="2:3" x14ac:dyDescent="0.15">
      <c r="B34" s="186"/>
      <c r="C34" s="80"/>
    </row>
    <row r="35" spans="2:3" x14ac:dyDescent="0.15">
      <c r="B35" s="186"/>
      <c r="C35" s="80"/>
    </row>
    <row r="36" spans="2:3" x14ac:dyDescent="0.15">
      <c r="B36" s="185"/>
      <c r="C36" s="80"/>
    </row>
    <row r="38" spans="2:3" x14ac:dyDescent="0.15">
      <c r="C38" s="184"/>
    </row>
  </sheetData>
  <mergeCells count="4">
    <mergeCell ref="G5:J5"/>
    <mergeCell ref="G6:G7"/>
    <mergeCell ref="J6:J7"/>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8"/>
  <sheetViews>
    <sheetView zoomScaleNormal="100" workbookViewId="0">
      <pane xSplit="1" ySplit="6" topLeftCell="B7" activePane="bottomRight" state="frozen"/>
      <selection pane="topRight"/>
      <selection pane="bottomLeft"/>
      <selection pane="bottomRight"/>
    </sheetView>
  </sheetViews>
  <sheetFormatPr defaultRowHeight="12" x14ac:dyDescent="0.15"/>
  <cols>
    <col min="1" max="1" width="10.75" style="121" customWidth="1"/>
    <col min="2" max="12" width="9.625" style="121" customWidth="1"/>
    <col min="13" max="16384" width="9" style="121"/>
  </cols>
  <sheetData>
    <row r="1" spans="1:12" s="183" customFormat="1" ht="24" customHeight="1" x14ac:dyDescent="0.2">
      <c r="A1" s="335" t="s">
        <v>233</v>
      </c>
    </row>
    <row r="2" spans="1:12" s="26" customFormat="1" ht="13.5" customHeight="1" x14ac:dyDescent="0.15"/>
    <row r="3" spans="1:12" s="125" customFormat="1" ht="14.25" customHeight="1" x14ac:dyDescent="0.4">
      <c r="A3" s="435" t="s">
        <v>70</v>
      </c>
      <c r="B3" s="449" t="s">
        <v>38</v>
      </c>
      <c r="C3" s="212" t="s">
        <v>232</v>
      </c>
      <c r="D3" s="212" t="s">
        <v>232</v>
      </c>
      <c r="E3" s="212" t="s">
        <v>231</v>
      </c>
      <c r="F3" s="212" t="s">
        <v>227</v>
      </c>
      <c r="G3" s="212" t="s">
        <v>226</v>
      </c>
      <c r="H3" s="212" t="s">
        <v>225</v>
      </c>
      <c r="I3" s="212" t="s">
        <v>224</v>
      </c>
      <c r="J3" s="212" t="s">
        <v>223</v>
      </c>
      <c r="K3" s="212" t="s">
        <v>222</v>
      </c>
      <c r="L3" s="463" t="s">
        <v>187</v>
      </c>
    </row>
    <row r="4" spans="1:12" s="125" customFormat="1" ht="14.25" customHeight="1" x14ac:dyDescent="0.4">
      <c r="A4" s="436"/>
      <c r="B4" s="462"/>
      <c r="C4" s="353"/>
      <c r="D4" s="353" t="s">
        <v>230</v>
      </c>
      <c r="E4" s="353" t="s">
        <v>230</v>
      </c>
      <c r="F4" s="353" t="s">
        <v>230</v>
      </c>
      <c r="G4" s="353" t="s">
        <v>230</v>
      </c>
      <c r="H4" s="353" t="s">
        <v>230</v>
      </c>
      <c r="I4" s="353" t="s">
        <v>230</v>
      </c>
      <c r="J4" s="353" t="s">
        <v>230</v>
      </c>
      <c r="K4" s="353"/>
      <c r="L4" s="464"/>
    </row>
    <row r="5" spans="1:12" s="125" customFormat="1" ht="14.25" customHeight="1" x14ac:dyDescent="0.4">
      <c r="A5" s="437"/>
      <c r="B5" s="450"/>
      <c r="C5" s="232" t="s">
        <v>229</v>
      </c>
      <c r="D5" s="232" t="s">
        <v>228</v>
      </c>
      <c r="E5" s="232" t="s">
        <v>227</v>
      </c>
      <c r="F5" s="232" t="s">
        <v>226</v>
      </c>
      <c r="G5" s="232" t="s">
        <v>225</v>
      </c>
      <c r="H5" s="232" t="s">
        <v>224</v>
      </c>
      <c r="I5" s="232" t="s">
        <v>223</v>
      </c>
      <c r="J5" s="232" t="s">
        <v>222</v>
      </c>
      <c r="K5" s="232" t="s">
        <v>221</v>
      </c>
      <c r="L5" s="465"/>
    </row>
    <row r="6" spans="1:12" s="174" customFormat="1" ht="6" customHeight="1" x14ac:dyDescent="0.15">
      <c r="A6" s="231"/>
      <c r="B6" s="230"/>
      <c r="C6" s="228"/>
      <c r="D6" s="228"/>
      <c r="E6" s="228"/>
      <c r="F6" s="228"/>
      <c r="G6" s="228"/>
      <c r="H6" s="228"/>
      <c r="I6" s="228"/>
      <c r="J6" s="228"/>
      <c r="K6" s="228"/>
      <c r="L6" s="228"/>
    </row>
    <row r="7" spans="1:12" s="174" customFormat="1" ht="16.5" customHeight="1" x14ac:dyDescent="0.15">
      <c r="A7" s="218" t="s">
        <v>220</v>
      </c>
      <c r="B7" s="230"/>
      <c r="C7" s="228"/>
      <c r="D7" s="228"/>
      <c r="E7" s="131"/>
      <c r="F7" s="228"/>
      <c r="G7" s="228"/>
      <c r="H7" s="228"/>
      <c r="I7" s="228"/>
      <c r="J7" s="229"/>
      <c r="K7" s="228"/>
      <c r="L7" s="170"/>
    </row>
    <row r="8" spans="1:12" s="176" customFormat="1" ht="17.100000000000001" customHeight="1" x14ac:dyDescent="0.15">
      <c r="A8" s="85" t="s">
        <v>62</v>
      </c>
      <c r="B8" s="227">
        <v>1223</v>
      </c>
      <c r="C8" s="177">
        <v>5</v>
      </c>
      <c r="D8" s="177">
        <v>2</v>
      </c>
      <c r="E8" s="177">
        <v>8</v>
      </c>
      <c r="F8" s="177">
        <v>70</v>
      </c>
      <c r="G8" s="177">
        <v>402</v>
      </c>
      <c r="H8" s="177">
        <v>579</v>
      </c>
      <c r="I8" s="177">
        <v>147</v>
      </c>
      <c r="J8" s="177">
        <v>10</v>
      </c>
      <c r="K8" s="178" t="s">
        <v>19</v>
      </c>
      <c r="L8" s="178" t="s">
        <v>19</v>
      </c>
    </row>
    <row r="9" spans="1:12" s="174" customFormat="1" ht="17.100000000000001" customHeight="1" x14ac:dyDescent="0.15">
      <c r="A9" s="85" t="s">
        <v>61</v>
      </c>
      <c r="B9" s="173">
        <v>1182</v>
      </c>
      <c r="C9" s="175">
        <v>3</v>
      </c>
      <c r="D9" s="175">
        <v>8</v>
      </c>
      <c r="E9" s="175">
        <v>10</v>
      </c>
      <c r="F9" s="175">
        <v>73</v>
      </c>
      <c r="G9" s="175">
        <v>417</v>
      </c>
      <c r="H9" s="175">
        <v>520</v>
      </c>
      <c r="I9" s="175">
        <v>131</v>
      </c>
      <c r="J9" s="175">
        <v>20</v>
      </c>
      <c r="K9" s="132" t="s">
        <v>19</v>
      </c>
      <c r="L9" s="132" t="s">
        <v>19</v>
      </c>
    </row>
    <row r="10" spans="1:12" s="174" customFormat="1" ht="17.100000000000001" customHeight="1" x14ac:dyDescent="0.15">
      <c r="A10" s="85" t="s">
        <v>60</v>
      </c>
      <c r="B10" s="173">
        <v>1132</v>
      </c>
      <c r="C10" s="175">
        <v>2</v>
      </c>
      <c r="D10" s="175">
        <v>7</v>
      </c>
      <c r="E10" s="175">
        <v>11</v>
      </c>
      <c r="F10" s="175">
        <v>57</v>
      </c>
      <c r="G10" s="175">
        <v>392</v>
      </c>
      <c r="H10" s="175">
        <v>502</v>
      </c>
      <c r="I10" s="175">
        <v>146</v>
      </c>
      <c r="J10" s="175">
        <v>14</v>
      </c>
      <c r="K10" s="172">
        <v>1</v>
      </c>
      <c r="L10" s="132" t="s">
        <v>19</v>
      </c>
    </row>
    <row r="11" spans="1:12" s="174" customFormat="1" ht="17.100000000000001" customHeight="1" x14ac:dyDescent="0.15">
      <c r="A11" s="85" t="s">
        <v>59</v>
      </c>
      <c r="B11" s="173">
        <f>SUM(C11:L11)</f>
        <v>1133</v>
      </c>
      <c r="C11" s="171">
        <v>4</v>
      </c>
      <c r="D11" s="171">
        <v>7</v>
      </c>
      <c r="E11" s="171">
        <v>7</v>
      </c>
      <c r="F11" s="171">
        <v>54</v>
      </c>
      <c r="G11" s="171">
        <v>386</v>
      </c>
      <c r="H11" s="171">
        <v>509</v>
      </c>
      <c r="I11" s="171">
        <v>151</v>
      </c>
      <c r="J11" s="171">
        <v>12</v>
      </c>
      <c r="K11" s="172">
        <v>3</v>
      </c>
      <c r="L11" s="132" t="s">
        <v>19</v>
      </c>
    </row>
    <row r="12" spans="1:12" s="170" customFormat="1" ht="17.100000000000001" customHeight="1" x14ac:dyDescent="0.15">
      <c r="A12" s="85" t="s">
        <v>58</v>
      </c>
      <c r="B12" s="173">
        <v>1075</v>
      </c>
      <c r="C12" s="171">
        <v>5</v>
      </c>
      <c r="D12" s="171">
        <v>3</v>
      </c>
      <c r="E12" s="171">
        <v>13</v>
      </c>
      <c r="F12" s="171">
        <v>56</v>
      </c>
      <c r="G12" s="171">
        <v>349</v>
      </c>
      <c r="H12" s="171">
        <v>491</v>
      </c>
      <c r="I12" s="171">
        <v>139</v>
      </c>
      <c r="J12" s="171">
        <v>19</v>
      </c>
      <c r="K12" s="172" t="s">
        <v>98</v>
      </c>
      <c r="L12" s="132" t="s">
        <v>98</v>
      </c>
    </row>
    <row r="13" spans="1:12" s="170" customFormat="1" ht="17.100000000000001" customHeight="1" x14ac:dyDescent="0.15">
      <c r="A13" s="85" t="s">
        <v>57</v>
      </c>
      <c r="B13" s="173">
        <v>1128</v>
      </c>
      <c r="C13" s="171">
        <v>1</v>
      </c>
      <c r="D13" s="171">
        <v>2</v>
      </c>
      <c r="E13" s="171">
        <v>11</v>
      </c>
      <c r="F13" s="171">
        <v>67</v>
      </c>
      <c r="G13" s="171">
        <v>375</v>
      </c>
      <c r="H13" s="171">
        <v>521</v>
      </c>
      <c r="I13" s="171">
        <v>141</v>
      </c>
      <c r="J13" s="171">
        <v>10</v>
      </c>
      <c r="K13" s="172" t="s">
        <v>98</v>
      </c>
      <c r="L13" s="172" t="s">
        <v>98</v>
      </c>
    </row>
    <row r="14" spans="1:12" s="170" customFormat="1" ht="17.100000000000001" customHeight="1" x14ac:dyDescent="0.15">
      <c r="A14" s="85" t="s">
        <v>56</v>
      </c>
      <c r="B14" s="173">
        <v>1138</v>
      </c>
      <c r="C14" s="171">
        <v>2</v>
      </c>
      <c r="D14" s="171">
        <v>3</v>
      </c>
      <c r="E14" s="171">
        <v>11</v>
      </c>
      <c r="F14" s="171">
        <v>68</v>
      </c>
      <c r="G14" s="171">
        <v>389</v>
      </c>
      <c r="H14" s="171">
        <v>500</v>
      </c>
      <c r="I14" s="171">
        <v>156</v>
      </c>
      <c r="J14" s="171">
        <v>8</v>
      </c>
      <c r="K14" s="172">
        <v>1</v>
      </c>
      <c r="L14" s="172" t="s">
        <v>19</v>
      </c>
    </row>
    <row r="15" spans="1:12" s="170" customFormat="1" ht="17.100000000000001" customHeight="1" x14ac:dyDescent="0.15">
      <c r="A15" s="85" t="s">
        <v>144</v>
      </c>
      <c r="B15" s="173">
        <v>1103</v>
      </c>
      <c r="C15" s="171">
        <v>3</v>
      </c>
      <c r="D15" s="171">
        <v>3</v>
      </c>
      <c r="E15" s="171">
        <v>13</v>
      </c>
      <c r="F15" s="171">
        <v>64</v>
      </c>
      <c r="G15" s="171">
        <v>364</v>
      </c>
      <c r="H15" s="171">
        <v>499</v>
      </c>
      <c r="I15" s="171">
        <v>139</v>
      </c>
      <c r="J15" s="171">
        <v>18</v>
      </c>
      <c r="K15" s="172" t="s">
        <v>98</v>
      </c>
      <c r="L15" s="172" t="s">
        <v>98</v>
      </c>
    </row>
    <row r="16" spans="1:12" s="170" customFormat="1" ht="17.100000000000001" customHeight="1" x14ac:dyDescent="0.15">
      <c r="A16" s="85" t="s">
        <v>54</v>
      </c>
      <c r="B16" s="173">
        <v>1089</v>
      </c>
      <c r="C16" s="171">
        <v>5</v>
      </c>
      <c r="D16" s="171">
        <v>5</v>
      </c>
      <c r="E16" s="171">
        <v>11</v>
      </c>
      <c r="F16" s="171">
        <v>68</v>
      </c>
      <c r="G16" s="171">
        <v>367</v>
      </c>
      <c r="H16" s="171">
        <v>479</v>
      </c>
      <c r="I16" s="171">
        <v>142</v>
      </c>
      <c r="J16" s="171">
        <v>12</v>
      </c>
      <c r="K16" s="172" t="s">
        <v>98</v>
      </c>
      <c r="L16" s="172" t="s">
        <v>98</v>
      </c>
    </row>
    <row r="17" spans="1:13" s="170" customFormat="1" ht="17.100000000000001" customHeight="1" x14ac:dyDescent="0.15">
      <c r="A17" s="85" t="s">
        <v>53</v>
      </c>
      <c r="B17" s="173">
        <v>1112</v>
      </c>
      <c r="C17" s="171">
        <v>4</v>
      </c>
      <c r="D17" s="171">
        <v>4</v>
      </c>
      <c r="E17" s="171">
        <v>8</v>
      </c>
      <c r="F17" s="171">
        <v>56</v>
      </c>
      <c r="G17" s="171">
        <v>383</v>
      </c>
      <c r="H17" s="171">
        <v>506</v>
      </c>
      <c r="I17" s="171">
        <v>143</v>
      </c>
      <c r="J17" s="171">
        <v>8</v>
      </c>
      <c r="K17" s="172" t="s">
        <v>19</v>
      </c>
      <c r="L17" s="172" t="s">
        <v>19</v>
      </c>
    </row>
    <row r="18" spans="1:13" s="170" customFormat="1" ht="17.100000000000001" customHeight="1" x14ac:dyDescent="0.15">
      <c r="A18" s="85" t="s">
        <v>52</v>
      </c>
      <c r="B18" s="173">
        <v>1084</v>
      </c>
      <c r="C18" s="171">
        <v>5</v>
      </c>
      <c r="D18" s="171">
        <v>3</v>
      </c>
      <c r="E18" s="171">
        <v>14</v>
      </c>
      <c r="F18" s="171">
        <v>60</v>
      </c>
      <c r="G18" s="171">
        <v>354</v>
      </c>
      <c r="H18" s="171">
        <v>500</v>
      </c>
      <c r="I18" s="171">
        <v>134</v>
      </c>
      <c r="J18" s="171">
        <v>14</v>
      </c>
      <c r="K18" s="172" t="s">
        <v>98</v>
      </c>
      <c r="L18" s="172" t="s">
        <v>98</v>
      </c>
    </row>
    <row r="19" spans="1:13" s="170" customFormat="1" ht="17.100000000000001" customHeight="1" x14ac:dyDescent="0.15">
      <c r="A19" s="85" t="s">
        <v>143</v>
      </c>
      <c r="B19" s="173">
        <v>1032</v>
      </c>
      <c r="C19" s="171">
        <v>4</v>
      </c>
      <c r="D19" s="171">
        <v>9</v>
      </c>
      <c r="E19" s="171">
        <v>9</v>
      </c>
      <c r="F19" s="171">
        <v>64</v>
      </c>
      <c r="G19" s="171">
        <v>327</v>
      </c>
      <c r="H19" s="171">
        <v>468</v>
      </c>
      <c r="I19" s="171">
        <v>136</v>
      </c>
      <c r="J19" s="171">
        <v>14</v>
      </c>
      <c r="K19" s="172">
        <v>1</v>
      </c>
      <c r="L19" s="172" t="s">
        <v>98</v>
      </c>
    </row>
    <row r="20" spans="1:13" s="170" customFormat="1" ht="17.100000000000001" customHeight="1" x14ac:dyDescent="0.15">
      <c r="A20" s="85" t="s">
        <v>50</v>
      </c>
      <c r="B20" s="173">
        <v>1107</v>
      </c>
      <c r="C20" s="171">
        <v>2</v>
      </c>
      <c r="D20" s="171">
        <v>2</v>
      </c>
      <c r="E20" s="171">
        <v>7</v>
      </c>
      <c r="F20" s="171">
        <v>58</v>
      </c>
      <c r="G20" s="171">
        <v>414</v>
      </c>
      <c r="H20" s="171">
        <v>470</v>
      </c>
      <c r="I20" s="171">
        <v>150</v>
      </c>
      <c r="J20" s="171">
        <v>3</v>
      </c>
      <c r="K20" s="172">
        <v>1</v>
      </c>
      <c r="L20" s="172" t="s">
        <v>19</v>
      </c>
    </row>
    <row r="21" spans="1:13" s="170" customFormat="1" ht="17.100000000000001" customHeight="1" x14ac:dyDescent="0.15">
      <c r="A21" s="85" t="s">
        <v>49</v>
      </c>
      <c r="B21" s="173">
        <v>980</v>
      </c>
      <c r="C21" s="172" t="s">
        <v>19</v>
      </c>
      <c r="D21" s="171">
        <v>4</v>
      </c>
      <c r="E21" s="171">
        <v>9</v>
      </c>
      <c r="F21" s="171">
        <v>68</v>
      </c>
      <c r="G21" s="171">
        <v>332</v>
      </c>
      <c r="H21" s="171">
        <v>430</v>
      </c>
      <c r="I21" s="171">
        <v>121</v>
      </c>
      <c r="J21" s="171">
        <v>15</v>
      </c>
      <c r="K21" s="172">
        <v>1</v>
      </c>
      <c r="L21" s="172" t="s">
        <v>19</v>
      </c>
    </row>
    <row r="22" spans="1:13" s="170" customFormat="1" ht="17.100000000000001" customHeight="1" x14ac:dyDescent="0.15">
      <c r="A22" s="85" t="s">
        <v>142</v>
      </c>
      <c r="B22" s="173">
        <v>1050</v>
      </c>
      <c r="C22" s="172">
        <v>5</v>
      </c>
      <c r="D22" s="171">
        <v>5</v>
      </c>
      <c r="E22" s="171">
        <v>8</v>
      </c>
      <c r="F22" s="171">
        <v>58</v>
      </c>
      <c r="G22" s="171">
        <v>359</v>
      </c>
      <c r="H22" s="171">
        <v>484</v>
      </c>
      <c r="I22" s="171">
        <v>123</v>
      </c>
      <c r="J22" s="171">
        <v>8</v>
      </c>
      <c r="K22" s="172" t="s">
        <v>98</v>
      </c>
      <c r="L22" s="172" t="s">
        <v>98</v>
      </c>
    </row>
    <row r="23" spans="1:13" s="170" customFormat="1" ht="17.100000000000001" customHeight="1" x14ac:dyDescent="0.15">
      <c r="A23" s="85" t="s">
        <v>141</v>
      </c>
      <c r="B23" s="173">
        <v>957</v>
      </c>
      <c r="C23" s="172">
        <v>2</v>
      </c>
      <c r="D23" s="171">
        <v>2</v>
      </c>
      <c r="E23" s="171">
        <v>8</v>
      </c>
      <c r="F23" s="171">
        <v>66</v>
      </c>
      <c r="G23" s="171">
        <v>334</v>
      </c>
      <c r="H23" s="171">
        <v>429</v>
      </c>
      <c r="I23" s="171">
        <v>103</v>
      </c>
      <c r="J23" s="171">
        <v>13</v>
      </c>
      <c r="K23" s="172" t="s">
        <v>98</v>
      </c>
      <c r="L23" s="172" t="s">
        <v>98</v>
      </c>
    </row>
    <row r="24" spans="1:13" s="170" customFormat="1" ht="17.100000000000001" customHeight="1" x14ac:dyDescent="0.15">
      <c r="A24" s="85" t="s">
        <v>46</v>
      </c>
      <c r="B24" s="173">
        <v>968</v>
      </c>
      <c r="C24" s="172">
        <v>3</v>
      </c>
      <c r="D24" s="171">
        <v>3</v>
      </c>
      <c r="E24" s="171">
        <v>7</v>
      </c>
      <c r="F24" s="171">
        <v>59</v>
      </c>
      <c r="G24" s="171">
        <v>354</v>
      </c>
      <c r="H24" s="171">
        <v>388</v>
      </c>
      <c r="I24" s="171">
        <v>135</v>
      </c>
      <c r="J24" s="171">
        <v>18</v>
      </c>
      <c r="K24" s="172">
        <v>1</v>
      </c>
      <c r="L24" s="172" t="s">
        <v>98</v>
      </c>
    </row>
    <row r="25" spans="1:13" s="174" customFormat="1" ht="9" customHeight="1" x14ac:dyDescent="0.15">
      <c r="A25" s="226"/>
      <c r="B25" s="221"/>
      <c r="C25" s="225"/>
      <c r="D25" s="225"/>
      <c r="E25" s="225"/>
      <c r="F25" s="225"/>
      <c r="G25" s="225"/>
      <c r="H25" s="225"/>
      <c r="I25" s="225"/>
      <c r="J25" s="225"/>
      <c r="K25" s="224"/>
      <c r="L25" s="132"/>
    </row>
    <row r="26" spans="1:13" s="174" customFormat="1" ht="16.5" customHeight="1" x14ac:dyDescent="0.15">
      <c r="A26" s="218" t="s">
        <v>219</v>
      </c>
      <c r="B26" s="221"/>
      <c r="C26" s="225"/>
      <c r="D26" s="225"/>
      <c r="E26" s="225"/>
      <c r="F26" s="225"/>
      <c r="G26" s="225"/>
      <c r="H26" s="225"/>
      <c r="I26" s="225"/>
      <c r="J26" s="225"/>
      <c r="K26" s="224"/>
      <c r="L26" s="132"/>
    </row>
    <row r="27" spans="1:13" s="135" customFormat="1" ht="17.100000000000001" customHeight="1" x14ac:dyDescent="0.15">
      <c r="A27" s="85" t="s">
        <v>62</v>
      </c>
      <c r="B27" s="223">
        <v>1132</v>
      </c>
      <c r="C27" s="222">
        <v>5</v>
      </c>
      <c r="D27" s="222">
        <v>2</v>
      </c>
      <c r="E27" s="222">
        <v>13</v>
      </c>
      <c r="F27" s="222">
        <v>68</v>
      </c>
      <c r="G27" s="222">
        <v>479</v>
      </c>
      <c r="H27" s="222">
        <v>463</v>
      </c>
      <c r="I27" s="222">
        <v>92</v>
      </c>
      <c r="J27" s="222">
        <v>9</v>
      </c>
      <c r="K27" s="222">
        <v>1</v>
      </c>
      <c r="L27" s="178" t="s">
        <v>19</v>
      </c>
    </row>
    <row r="28" spans="1:13" s="134" customFormat="1" ht="17.100000000000001" customHeight="1" x14ac:dyDescent="0.15">
      <c r="A28" s="85" t="s">
        <v>61</v>
      </c>
      <c r="B28" s="221">
        <v>1153</v>
      </c>
      <c r="C28" s="220">
        <v>1</v>
      </c>
      <c r="D28" s="220">
        <v>4</v>
      </c>
      <c r="E28" s="220">
        <v>15</v>
      </c>
      <c r="F28" s="220">
        <v>103</v>
      </c>
      <c r="G28" s="220">
        <v>479</v>
      </c>
      <c r="H28" s="220">
        <v>433</v>
      </c>
      <c r="I28" s="220">
        <v>111</v>
      </c>
      <c r="J28" s="220">
        <v>7</v>
      </c>
      <c r="K28" s="219" t="s">
        <v>19</v>
      </c>
      <c r="L28" s="132" t="s">
        <v>19</v>
      </c>
    </row>
    <row r="29" spans="1:13" s="134" customFormat="1" ht="17.100000000000001" customHeight="1" x14ac:dyDescent="0.15">
      <c r="A29" s="85" t="s">
        <v>60</v>
      </c>
      <c r="B29" s="221">
        <v>1112</v>
      </c>
      <c r="C29" s="220">
        <v>3</v>
      </c>
      <c r="D29" s="220">
        <v>7</v>
      </c>
      <c r="E29" s="220">
        <v>9</v>
      </c>
      <c r="F29" s="220">
        <v>88</v>
      </c>
      <c r="G29" s="220">
        <v>442</v>
      </c>
      <c r="H29" s="220">
        <v>457</v>
      </c>
      <c r="I29" s="220">
        <v>99</v>
      </c>
      <c r="J29" s="220">
        <v>6</v>
      </c>
      <c r="K29" s="219">
        <v>1</v>
      </c>
      <c r="L29" s="132" t="s">
        <v>19</v>
      </c>
    </row>
    <row r="30" spans="1:13" s="134" customFormat="1" ht="17.100000000000001" customHeight="1" x14ac:dyDescent="0.15">
      <c r="A30" s="85" t="s">
        <v>59</v>
      </c>
      <c r="B30" s="173">
        <f>SUM(C30:L30)</f>
        <v>1090</v>
      </c>
      <c r="C30" s="218">
        <v>4</v>
      </c>
      <c r="D30" s="218">
        <v>3</v>
      </c>
      <c r="E30" s="218">
        <v>14</v>
      </c>
      <c r="F30" s="218">
        <v>66</v>
      </c>
      <c r="G30" s="218">
        <v>459</v>
      </c>
      <c r="H30" s="218">
        <v>435</v>
      </c>
      <c r="I30" s="218">
        <v>99</v>
      </c>
      <c r="J30" s="218">
        <v>10</v>
      </c>
      <c r="K30" s="172" t="s">
        <v>19</v>
      </c>
      <c r="L30" s="132" t="s">
        <v>19</v>
      </c>
      <c r="M30" s="131"/>
    </row>
    <row r="31" spans="1:13" s="131" customFormat="1" ht="17.100000000000001" customHeight="1" x14ac:dyDescent="0.15">
      <c r="A31" s="85" t="s">
        <v>58</v>
      </c>
      <c r="B31" s="173">
        <v>1102</v>
      </c>
      <c r="C31" s="218">
        <v>5</v>
      </c>
      <c r="D31" s="218">
        <v>2</v>
      </c>
      <c r="E31" s="218">
        <v>13</v>
      </c>
      <c r="F31" s="218">
        <v>89</v>
      </c>
      <c r="G31" s="218">
        <v>467</v>
      </c>
      <c r="H31" s="218">
        <v>431</v>
      </c>
      <c r="I31" s="218">
        <v>88</v>
      </c>
      <c r="J31" s="218">
        <v>7</v>
      </c>
      <c r="K31" s="172" t="s">
        <v>98</v>
      </c>
      <c r="L31" s="132" t="s">
        <v>98</v>
      </c>
      <c r="M31" s="170"/>
    </row>
    <row r="32" spans="1:13" s="131" customFormat="1" ht="17.100000000000001" customHeight="1" x14ac:dyDescent="0.15">
      <c r="A32" s="85" t="s">
        <v>57</v>
      </c>
      <c r="B32" s="173">
        <v>1018</v>
      </c>
      <c r="C32" s="218">
        <v>2</v>
      </c>
      <c r="D32" s="218">
        <v>6</v>
      </c>
      <c r="E32" s="218">
        <v>17</v>
      </c>
      <c r="F32" s="218">
        <v>75</v>
      </c>
      <c r="G32" s="218">
        <v>401</v>
      </c>
      <c r="H32" s="218">
        <v>428</v>
      </c>
      <c r="I32" s="218">
        <v>88</v>
      </c>
      <c r="J32" s="218">
        <v>1</v>
      </c>
      <c r="K32" s="172" t="s">
        <v>98</v>
      </c>
      <c r="L32" s="132" t="s">
        <v>98</v>
      </c>
      <c r="M32" s="170"/>
    </row>
    <row r="33" spans="1:13" s="131" customFormat="1" ht="17.100000000000001" customHeight="1" x14ac:dyDescent="0.15">
      <c r="A33" s="85" t="s">
        <v>56</v>
      </c>
      <c r="B33" s="173">
        <v>1085</v>
      </c>
      <c r="C33" s="218">
        <v>3</v>
      </c>
      <c r="D33" s="218">
        <v>3</v>
      </c>
      <c r="E33" s="218">
        <v>11</v>
      </c>
      <c r="F33" s="218">
        <v>82</v>
      </c>
      <c r="G33" s="218">
        <v>455</v>
      </c>
      <c r="H33" s="218">
        <v>433</v>
      </c>
      <c r="I33" s="218">
        <v>86</v>
      </c>
      <c r="J33" s="218">
        <v>12</v>
      </c>
      <c r="K33" s="172" t="s">
        <v>19</v>
      </c>
      <c r="L33" s="132" t="s">
        <v>19</v>
      </c>
      <c r="M33" s="170"/>
    </row>
    <row r="34" spans="1:13" s="131" customFormat="1" ht="17.100000000000001" customHeight="1" x14ac:dyDescent="0.15">
      <c r="A34" s="85" t="s">
        <v>144</v>
      </c>
      <c r="B34" s="173">
        <v>1010</v>
      </c>
      <c r="C34" s="218">
        <v>4</v>
      </c>
      <c r="D34" s="218">
        <v>5</v>
      </c>
      <c r="E34" s="218">
        <v>12</v>
      </c>
      <c r="F34" s="218">
        <v>71</v>
      </c>
      <c r="G34" s="218">
        <v>412</v>
      </c>
      <c r="H34" s="218">
        <v>410</v>
      </c>
      <c r="I34" s="218">
        <v>89</v>
      </c>
      <c r="J34" s="218">
        <v>7</v>
      </c>
      <c r="K34" s="172" t="s">
        <v>19</v>
      </c>
      <c r="L34" s="132" t="s">
        <v>19</v>
      </c>
      <c r="M34" s="170"/>
    </row>
    <row r="35" spans="1:13" s="131" customFormat="1" ht="17.100000000000001" customHeight="1" x14ac:dyDescent="0.15">
      <c r="A35" s="85" t="s">
        <v>54</v>
      </c>
      <c r="B35" s="173">
        <v>973</v>
      </c>
      <c r="C35" s="172" t="s">
        <v>19</v>
      </c>
      <c r="D35" s="218">
        <v>7</v>
      </c>
      <c r="E35" s="218">
        <v>11</v>
      </c>
      <c r="F35" s="218">
        <v>62</v>
      </c>
      <c r="G35" s="218">
        <v>372</v>
      </c>
      <c r="H35" s="218">
        <v>432</v>
      </c>
      <c r="I35" s="218">
        <v>79</v>
      </c>
      <c r="J35" s="218">
        <v>10</v>
      </c>
      <c r="K35" s="172" t="s">
        <v>19</v>
      </c>
      <c r="L35" s="172" t="s">
        <v>19</v>
      </c>
      <c r="M35" s="170"/>
    </row>
    <row r="36" spans="1:13" s="131" customFormat="1" ht="15.75" customHeight="1" x14ac:dyDescent="0.15">
      <c r="A36" s="85" t="s">
        <v>218</v>
      </c>
      <c r="B36" s="173">
        <v>1009</v>
      </c>
      <c r="C36" s="172">
        <v>3</v>
      </c>
      <c r="D36" s="218">
        <v>3</v>
      </c>
      <c r="E36" s="218">
        <v>7</v>
      </c>
      <c r="F36" s="218">
        <v>68</v>
      </c>
      <c r="G36" s="218">
        <v>445</v>
      </c>
      <c r="H36" s="218">
        <v>391</v>
      </c>
      <c r="I36" s="218">
        <v>80</v>
      </c>
      <c r="J36" s="218">
        <v>11</v>
      </c>
      <c r="K36" s="172">
        <v>1</v>
      </c>
      <c r="L36" s="172" t="s">
        <v>19</v>
      </c>
      <c r="M36" s="170"/>
    </row>
    <row r="37" spans="1:13" s="131" customFormat="1" ht="15.75" customHeight="1" x14ac:dyDescent="0.15">
      <c r="A37" s="85" t="s">
        <v>52</v>
      </c>
      <c r="B37" s="173">
        <v>1027</v>
      </c>
      <c r="C37" s="172">
        <v>6</v>
      </c>
      <c r="D37" s="218">
        <v>1</v>
      </c>
      <c r="E37" s="218">
        <v>9</v>
      </c>
      <c r="F37" s="218">
        <v>83</v>
      </c>
      <c r="G37" s="218">
        <v>448</v>
      </c>
      <c r="H37" s="218">
        <v>378</v>
      </c>
      <c r="I37" s="218">
        <v>97</v>
      </c>
      <c r="J37" s="218">
        <v>5</v>
      </c>
      <c r="K37" s="172" t="s">
        <v>98</v>
      </c>
      <c r="L37" s="172" t="s">
        <v>98</v>
      </c>
      <c r="M37" s="170"/>
    </row>
    <row r="38" spans="1:13" s="131" customFormat="1" ht="15.75" customHeight="1" x14ac:dyDescent="0.15">
      <c r="A38" s="85" t="s">
        <v>143</v>
      </c>
      <c r="B38" s="173">
        <v>1011</v>
      </c>
      <c r="C38" s="172">
        <v>6</v>
      </c>
      <c r="D38" s="218">
        <v>8</v>
      </c>
      <c r="E38" s="218">
        <v>8</v>
      </c>
      <c r="F38" s="218">
        <v>61</v>
      </c>
      <c r="G38" s="218">
        <v>412</v>
      </c>
      <c r="H38" s="218">
        <v>418</v>
      </c>
      <c r="I38" s="218">
        <v>92</v>
      </c>
      <c r="J38" s="218">
        <v>6</v>
      </c>
      <c r="K38" s="172" t="s">
        <v>98</v>
      </c>
      <c r="L38" s="172" t="s">
        <v>98</v>
      </c>
      <c r="M38" s="170"/>
    </row>
    <row r="39" spans="1:13" s="131" customFormat="1" ht="15.75" customHeight="1" x14ac:dyDescent="0.15">
      <c r="A39" s="85" t="s">
        <v>50</v>
      </c>
      <c r="B39" s="173">
        <v>972</v>
      </c>
      <c r="C39" s="172">
        <v>3</v>
      </c>
      <c r="D39" s="218">
        <v>1</v>
      </c>
      <c r="E39" s="218">
        <v>15</v>
      </c>
      <c r="F39" s="218">
        <v>78</v>
      </c>
      <c r="G39" s="218">
        <v>410</v>
      </c>
      <c r="H39" s="218">
        <v>371</v>
      </c>
      <c r="I39" s="218">
        <v>89</v>
      </c>
      <c r="J39" s="218">
        <v>4</v>
      </c>
      <c r="K39" s="172">
        <v>1</v>
      </c>
      <c r="L39" s="172" t="s">
        <v>19</v>
      </c>
      <c r="M39" s="170"/>
    </row>
    <row r="40" spans="1:13" s="131" customFormat="1" ht="15.75" customHeight="1" x14ac:dyDescent="0.15">
      <c r="A40" s="85" t="s">
        <v>49</v>
      </c>
      <c r="B40" s="173">
        <v>1033</v>
      </c>
      <c r="C40" s="172">
        <v>1</v>
      </c>
      <c r="D40" s="218">
        <v>4</v>
      </c>
      <c r="E40" s="218">
        <v>11</v>
      </c>
      <c r="F40" s="218">
        <v>85</v>
      </c>
      <c r="G40" s="218">
        <v>443</v>
      </c>
      <c r="H40" s="218">
        <v>406</v>
      </c>
      <c r="I40" s="218">
        <v>78</v>
      </c>
      <c r="J40" s="218">
        <v>4</v>
      </c>
      <c r="K40" s="172">
        <v>1</v>
      </c>
      <c r="L40" s="172" t="s">
        <v>19</v>
      </c>
      <c r="M40" s="170"/>
    </row>
    <row r="41" spans="1:13" s="131" customFormat="1" ht="15.75" customHeight="1" x14ac:dyDescent="0.15">
      <c r="A41" s="85" t="s">
        <v>48</v>
      </c>
      <c r="B41" s="173">
        <v>923</v>
      </c>
      <c r="C41" s="172">
        <v>8</v>
      </c>
      <c r="D41" s="218">
        <v>5</v>
      </c>
      <c r="E41" s="218">
        <v>11</v>
      </c>
      <c r="F41" s="218">
        <v>68</v>
      </c>
      <c r="G41" s="218">
        <v>392</v>
      </c>
      <c r="H41" s="218">
        <v>358</v>
      </c>
      <c r="I41" s="218">
        <v>77</v>
      </c>
      <c r="J41" s="218">
        <v>4</v>
      </c>
      <c r="K41" s="172" t="s">
        <v>98</v>
      </c>
      <c r="L41" s="172" t="s">
        <v>98</v>
      </c>
      <c r="M41" s="170"/>
    </row>
    <row r="42" spans="1:13" s="131" customFormat="1" ht="15.75" customHeight="1" x14ac:dyDescent="0.15">
      <c r="A42" s="85" t="s">
        <v>141</v>
      </c>
      <c r="B42" s="173">
        <v>929</v>
      </c>
      <c r="C42" s="172">
        <v>4</v>
      </c>
      <c r="D42" s="218">
        <v>5</v>
      </c>
      <c r="E42" s="218">
        <v>11</v>
      </c>
      <c r="F42" s="218">
        <v>69</v>
      </c>
      <c r="G42" s="218">
        <v>411</v>
      </c>
      <c r="H42" s="218">
        <v>346</v>
      </c>
      <c r="I42" s="218">
        <v>77</v>
      </c>
      <c r="J42" s="218">
        <v>6</v>
      </c>
      <c r="K42" s="172" t="s">
        <v>98</v>
      </c>
      <c r="L42" s="172" t="s">
        <v>98</v>
      </c>
      <c r="M42" s="170"/>
    </row>
    <row r="43" spans="1:13" s="131" customFormat="1" ht="15.75" customHeight="1" x14ac:dyDescent="0.15">
      <c r="A43" s="85" t="s">
        <v>46</v>
      </c>
      <c r="B43" s="173">
        <v>872</v>
      </c>
      <c r="C43" s="172">
        <v>5</v>
      </c>
      <c r="D43" s="218">
        <v>2</v>
      </c>
      <c r="E43" s="218">
        <v>8</v>
      </c>
      <c r="F43" s="218">
        <v>62</v>
      </c>
      <c r="G43" s="218">
        <v>379</v>
      </c>
      <c r="H43" s="218">
        <v>344</v>
      </c>
      <c r="I43" s="218">
        <v>68</v>
      </c>
      <c r="J43" s="218">
        <v>4</v>
      </c>
      <c r="K43" s="172" t="s">
        <v>98</v>
      </c>
      <c r="L43" s="172" t="s">
        <v>98</v>
      </c>
      <c r="M43" s="170"/>
    </row>
    <row r="44" spans="1:13" s="26" customFormat="1" ht="9" customHeight="1" x14ac:dyDescent="0.15">
      <c r="A44" s="216"/>
      <c r="B44" s="217"/>
      <c r="C44" s="216"/>
      <c r="D44" s="216"/>
      <c r="E44" s="216"/>
      <c r="F44" s="216"/>
      <c r="G44" s="216"/>
      <c r="H44" s="216"/>
      <c r="I44" s="216"/>
      <c r="J44" s="216"/>
      <c r="K44" s="216"/>
      <c r="L44" s="216"/>
    </row>
    <row r="45" spans="1:13" x14ac:dyDescent="0.15">
      <c r="A45" s="215" t="s">
        <v>18</v>
      </c>
    </row>
    <row r="48" spans="1:13" s="26" customFormat="1" x14ac:dyDescent="0.15"/>
  </sheetData>
  <mergeCells count="3">
    <mergeCell ref="A3:A5"/>
    <mergeCell ref="B3:B5"/>
    <mergeCell ref="L3:L5"/>
  </mergeCells>
  <phoneticPr fontId="1"/>
  <pageMargins left="0.70866141732283472" right="0.70866141732283472"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zoomScaleNormal="100" zoomScaleSheetLayoutView="100" workbookViewId="0"/>
  </sheetViews>
  <sheetFormatPr defaultRowHeight="13.5" x14ac:dyDescent="0.15"/>
  <cols>
    <col min="1" max="1" width="13.25" style="233" customWidth="1"/>
    <col min="2" max="4" width="10.75" style="233" customWidth="1"/>
    <col min="5" max="16" width="9.25" style="233" customWidth="1"/>
    <col min="17" max="19" width="10.125" style="233" customWidth="1"/>
    <col min="20" max="21" width="10.875" style="233" customWidth="1"/>
    <col min="22" max="16384" width="9" style="233"/>
  </cols>
  <sheetData>
    <row r="1" spans="1:20" ht="24" customHeight="1" x14ac:dyDescent="0.15">
      <c r="A1" s="367" t="s">
        <v>279</v>
      </c>
      <c r="B1" s="263"/>
      <c r="C1" s="263"/>
      <c r="D1" s="263"/>
      <c r="E1" s="263"/>
      <c r="F1" s="263"/>
      <c r="G1" s="263"/>
      <c r="H1" s="263"/>
      <c r="I1" s="263"/>
      <c r="J1" s="263"/>
      <c r="K1" s="263"/>
      <c r="L1" s="263"/>
      <c r="M1" s="263"/>
      <c r="N1" s="263"/>
      <c r="O1" s="263"/>
      <c r="P1" s="263"/>
      <c r="Q1" s="263"/>
      <c r="R1" s="263"/>
      <c r="S1" s="263"/>
    </row>
    <row r="2" spans="1:20" ht="9" customHeight="1" x14ac:dyDescent="0.2">
      <c r="A2" s="268"/>
      <c r="B2" s="263"/>
      <c r="C2" s="263"/>
      <c r="D2" s="263"/>
      <c r="E2" s="263"/>
      <c r="F2" s="263"/>
      <c r="G2" s="263"/>
      <c r="H2" s="263"/>
      <c r="I2" s="263"/>
      <c r="J2" s="263"/>
      <c r="K2" s="263"/>
      <c r="L2" s="263"/>
      <c r="M2" s="263"/>
      <c r="N2" s="263"/>
      <c r="O2" s="263"/>
      <c r="P2" s="263"/>
      <c r="Q2" s="263"/>
      <c r="R2" s="263"/>
      <c r="S2" s="263"/>
    </row>
    <row r="3" spans="1:20" x14ac:dyDescent="0.15">
      <c r="A3" s="267" t="s">
        <v>278</v>
      </c>
      <c r="B3" s="263"/>
      <c r="C3" s="263"/>
      <c r="D3" s="263"/>
      <c r="E3" s="263"/>
      <c r="F3" s="263"/>
      <c r="G3" s="263"/>
      <c r="H3" s="263"/>
      <c r="I3" s="263"/>
      <c r="J3" s="263"/>
      <c r="K3" s="263"/>
      <c r="L3" s="263"/>
      <c r="M3" s="263"/>
      <c r="N3" s="263"/>
      <c r="O3" s="263"/>
      <c r="P3" s="263"/>
      <c r="Q3" s="263"/>
      <c r="R3" s="263"/>
      <c r="S3" s="263"/>
    </row>
    <row r="4" spans="1:20" ht="6" customHeight="1" x14ac:dyDescent="0.15">
      <c r="A4" s="266"/>
      <c r="B4" s="263"/>
      <c r="C4" s="263"/>
      <c r="D4" s="263"/>
      <c r="E4" s="263"/>
      <c r="F4" s="263"/>
      <c r="G4" s="263"/>
      <c r="H4" s="265"/>
      <c r="I4" s="264"/>
      <c r="J4" s="263"/>
      <c r="K4" s="263"/>
      <c r="L4" s="263"/>
      <c r="M4" s="263"/>
      <c r="N4" s="263"/>
      <c r="O4" s="263"/>
      <c r="P4" s="263"/>
      <c r="Q4" s="263"/>
      <c r="R4" s="263"/>
      <c r="S4" s="263"/>
    </row>
    <row r="5" spans="1:20" s="260" customFormat="1" ht="14.25" customHeight="1" x14ac:dyDescent="0.4">
      <c r="A5" s="468" t="s">
        <v>70</v>
      </c>
      <c r="B5" s="466" t="s">
        <v>277</v>
      </c>
      <c r="C5" s="467"/>
      <c r="D5" s="468"/>
      <c r="E5" s="466" t="s">
        <v>276</v>
      </c>
      <c r="F5" s="467"/>
      <c r="G5" s="467"/>
      <c r="H5" s="467"/>
      <c r="I5" s="467"/>
      <c r="J5" s="467"/>
      <c r="K5" s="467"/>
      <c r="L5" s="467"/>
      <c r="M5" s="467"/>
      <c r="N5" s="467"/>
      <c r="O5" s="467"/>
      <c r="P5" s="467"/>
      <c r="Q5" s="467"/>
      <c r="R5" s="467"/>
      <c r="S5" s="262"/>
      <c r="T5" s="262"/>
    </row>
    <row r="6" spans="1:20" s="260" customFormat="1" ht="14.25" customHeight="1" x14ac:dyDescent="0.4">
      <c r="A6" s="472"/>
      <c r="B6" s="469"/>
      <c r="C6" s="470"/>
      <c r="D6" s="471"/>
      <c r="E6" s="469"/>
      <c r="F6" s="470"/>
      <c r="G6" s="470"/>
      <c r="H6" s="470"/>
      <c r="I6" s="470"/>
      <c r="J6" s="470"/>
      <c r="K6" s="470"/>
      <c r="L6" s="470"/>
      <c r="M6" s="470"/>
      <c r="N6" s="470"/>
      <c r="O6" s="470"/>
      <c r="P6" s="470"/>
      <c r="Q6" s="470"/>
      <c r="R6" s="470"/>
      <c r="S6" s="261"/>
      <c r="T6" s="261"/>
    </row>
    <row r="7" spans="1:20" s="248" customFormat="1" ht="14.25" customHeight="1" x14ac:dyDescent="0.4">
      <c r="A7" s="472"/>
      <c r="B7" s="473" t="s">
        <v>275</v>
      </c>
      <c r="C7" s="475" t="s">
        <v>274</v>
      </c>
      <c r="D7" s="259" t="s">
        <v>273</v>
      </c>
      <c r="E7" s="466" t="s">
        <v>272</v>
      </c>
      <c r="F7" s="467"/>
      <c r="G7" s="467"/>
      <c r="H7" s="467"/>
      <c r="I7" s="467"/>
      <c r="J7" s="467"/>
      <c r="K7" s="467"/>
      <c r="L7" s="467"/>
      <c r="M7" s="467"/>
      <c r="N7" s="467"/>
      <c r="O7" s="467"/>
      <c r="P7" s="468"/>
      <c r="Q7" s="259" t="s">
        <v>271</v>
      </c>
      <c r="R7" s="259" t="s">
        <v>270</v>
      </c>
      <c r="S7" s="466" t="s">
        <v>269</v>
      </c>
      <c r="T7" s="467"/>
    </row>
    <row r="8" spans="1:20" s="248" customFormat="1" ht="14.25" customHeight="1" x14ac:dyDescent="0.4">
      <c r="A8" s="471"/>
      <c r="B8" s="474"/>
      <c r="C8" s="476"/>
      <c r="D8" s="354" t="s">
        <v>268</v>
      </c>
      <c r="E8" s="252" t="s">
        <v>267</v>
      </c>
      <c r="F8" s="258" t="s">
        <v>266</v>
      </c>
      <c r="G8" s="257" t="s">
        <v>265</v>
      </c>
      <c r="H8" s="256" t="s">
        <v>264</v>
      </c>
      <c r="I8" s="255" t="s">
        <v>263</v>
      </c>
      <c r="J8" s="253" t="s">
        <v>262</v>
      </c>
      <c r="K8" s="253" t="s">
        <v>261</v>
      </c>
      <c r="L8" s="252" t="s">
        <v>260</v>
      </c>
      <c r="M8" s="252" t="s">
        <v>259</v>
      </c>
      <c r="N8" s="254" t="s">
        <v>258</v>
      </c>
      <c r="O8" s="253" t="s">
        <v>257</v>
      </c>
      <c r="P8" s="252" t="s">
        <v>256</v>
      </c>
      <c r="Q8" s="354" t="s">
        <v>255</v>
      </c>
      <c r="R8" s="251" t="s">
        <v>254</v>
      </c>
      <c r="S8" s="250" t="s">
        <v>253</v>
      </c>
      <c r="T8" s="249" t="s">
        <v>252</v>
      </c>
    </row>
    <row r="9" spans="1:20" s="243" customFormat="1" ht="6" customHeight="1" x14ac:dyDescent="0.15">
      <c r="A9" s="247"/>
      <c r="B9" s="244"/>
      <c r="C9" s="246"/>
      <c r="D9" s="244"/>
      <c r="E9" s="244"/>
      <c r="F9" s="244"/>
      <c r="G9" s="244"/>
      <c r="H9" s="245"/>
      <c r="I9" s="244"/>
      <c r="J9" s="244"/>
      <c r="K9" s="244"/>
      <c r="L9" s="244"/>
      <c r="M9" s="244"/>
      <c r="N9" s="244"/>
      <c r="O9" s="244"/>
      <c r="P9" s="244"/>
      <c r="Q9" s="244"/>
      <c r="R9" s="244"/>
    </row>
    <row r="10" spans="1:20" s="235" customFormat="1" ht="18.600000000000001" customHeight="1" x14ac:dyDescent="0.15">
      <c r="A10" s="242" t="s">
        <v>251</v>
      </c>
      <c r="B10" s="238">
        <v>13050</v>
      </c>
      <c r="C10" s="238">
        <v>320</v>
      </c>
      <c r="D10" s="238">
        <v>1783</v>
      </c>
      <c r="E10" s="238">
        <v>2442</v>
      </c>
      <c r="F10" s="241">
        <v>6139</v>
      </c>
      <c r="G10" s="238">
        <v>2909</v>
      </c>
      <c r="H10" s="238">
        <v>2057</v>
      </c>
      <c r="I10" s="238">
        <v>2061</v>
      </c>
      <c r="J10" s="238">
        <v>0</v>
      </c>
      <c r="K10" s="238">
        <v>0</v>
      </c>
      <c r="L10" s="238">
        <v>11053</v>
      </c>
      <c r="M10" s="238">
        <v>9009</v>
      </c>
      <c r="N10" s="238">
        <v>8559</v>
      </c>
      <c r="O10" s="238"/>
      <c r="P10" s="238"/>
      <c r="Q10" s="238">
        <v>1650</v>
      </c>
      <c r="R10" s="239">
        <v>458</v>
      </c>
      <c r="S10" s="238">
        <v>35320</v>
      </c>
    </row>
    <row r="11" spans="1:20" s="235" customFormat="1" ht="18.600000000000001" customHeight="1" x14ac:dyDescent="0.15">
      <c r="A11" s="86" t="s">
        <v>177</v>
      </c>
      <c r="B11" s="238">
        <v>13703</v>
      </c>
      <c r="C11" s="238">
        <v>345</v>
      </c>
      <c r="D11" s="238">
        <v>2060</v>
      </c>
      <c r="E11" s="238">
        <v>492</v>
      </c>
      <c r="F11" s="238">
        <v>7930</v>
      </c>
      <c r="G11" s="238">
        <v>1177</v>
      </c>
      <c r="H11" s="238">
        <v>2038</v>
      </c>
      <c r="I11" s="238">
        <v>2001</v>
      </c>
      <c r="J11" s="238">
        <v>0</v>
      </c>
      <c r="K11" s="238">
        <v>0</v>
      </c>
      <c r="L11" s="238">
        <v>10866</v>
      </c>
      <c r="M11" s="238">
        <v>8381</v>
      </c>
      <c r="N11" s="238">
        <v>8271</v>
      </c>
      <c r="O11" s="238">
        <v>3886</v>
      </c>
      <c r="P11" s="238"/>
      <c r="Q11" s="238">
        <v>1740</v>
      </c>
      <c r="R11" s="239">
        <v>22</v>
      </c>
      <c r="S11" s="238">
        <v>36133</v>
      </c>
      <c r="T11" s="235">
        <v>3531</v>
      </c>
    </row>
    <row r="12" spans="1:20" s="235" customFormat="1" ht="18" customHeight="1" x14ac:dyDescent="0.15">
      <c r="A12" s="85" t="s">
        <v>102</v>
      </c>
      <c r="B12" s="240">
        <v>14557</v>
      </c>
      <c r="C12" s="238">
        <v>434</v>
      </c>
      <c r="D12" s="238">
        <v>2043</v>
      </c>
      <c r="E12" s="238">
        <v>7</v>
      </c>
      <c r="F12" s="238">
        <v>8189</v>
      </c>
      <c r="G12" s="238">
        <v>218</v>
      </c>
      <c r="H12" s="238">
        <v>1938</v>
      </c>
      <c r="I12" s="238">
        <v>1979</v>
      </c>
      <c r="J12" s="238">
        <v>0</v>
      </c>
      <c r="K12" s="238">
        <v>0</v>
      </c>
      <c r="L12" s="238">
        <v>9602</v>
      </c>
      <c r="M12" s="238">
        <v>8051</v>
      </c>
      <c r="N12" s="238">
        <v>8058</v>
      </c>
      <c r="O12" s="238">
        <v>4306</v>
      </c>
      <c r="P12" s="238"/>
      <c r="Q12" s="238">
        <v>1697</v>
      </c>
      <c r="R12" s="239">
        <v>11</v>
      </c>
      <c r="S12" s="238">
        <v>36155</v>
      </c>
      <c r="T12" s="238">
        <v>2552</v>
      </c>
    </row>
    <row r="13" spans="1:20" s="235" customFormat="1" ht="18.600000000000001" customHeight="1" x14ac:dyDescent="0.15">
      <c r="A13" s="85" t="s">
        <v>101</v>
      </c>
      <c r="B13" s="240">
        <v>14659</v>
      </c>
      <c r="C13" s="238">
        <v>404</v>
      </c>
      <c r="D13" s="238">
        <v>2011</v>
      </c>
      <c r="E13" s="238">
        <v>0</v>
      </c>
      <c r="F13" s="238">
        <v>7955</v>
      </c>
      <c r="G13" s="238">
        <v>105</v>
      </c>
      <c r="H13" s="238">
        <v>1987</v>
      </c>
      <c r="I13" s="238">
        <v>1962</v>
      </c>
      <c r="J13" s="238">
        <v>49</v>
      </c>
      <c r="K13" s="238">
        <v>49</v>
      </c>
      <c r="L13" s="238">
        <v>7969</v>
      </c>
      <c r="M13" s="238">
        <v>7944</v>
      </c>
      <c r="N13" s="238">
        <v>7976</v>
      </c>
      <c r="O13" s="238">
        <v>3819</v>
      </c>
      <c r="P13" s="238">
        <v>3190</v>
      </c>
      <c r="Q13" s="238">
        <v>1698</v>
      </c>
      <c r="R13" s="239">
        <v>15</v>
      </c>
      <c r="S13" s="238">
        <v>36590</v>
      </c>
      <c r="T13" s="238">
        <v>3232</v>
      </c>
    </row>
    <row r="14" spans="1:20" s="235" customFormat="1" ht="18" customHeight="1" x14ac:dyDescent="0.15">
      <c r="A14" s="85" t="s">
        <v>100</v>
      </c>
      <c r="B14" s="240">
        <v>15016</v>
      </c>
      <c r="C14" s="238">
        <v>396</v>
      </c>
      <c r="D14" s="238">
        <v>1856</v>
      </c>
      <c r="E14" s="238">
        <v>0</v>
      </c>
      <c r="F14" s="238">
        <v>7552</v>
      </c>
      <c r="G14" s="238">
        <v>64</v>
      </c>
      <c r="H14" s="238">
        <v>1961</v>
      </c>
      <c r="I14" s="238">
        <v>2017</v>
      </c>
      <c r="J14" s="238">
        <v>0</v>
      </c>
      <c r="K14" s="238">
        <v>0</v>
      </c>
      <c r="L14" s="238">
        <v>9510</v>
      </c>
      <c r="M14" s="238">
        <v>7546</v>
      </c>
      <c r="N14" s="238">
        <v>7551</v>
      </c>
      <c r="O14" s="238">
        <v>3792</v>
      </c>
      <c r="P14" s="238">
        <v>5644</v>
      </c>
      <c r="Q14" s="238">
        <v>1683</v>
      </c>
      <c r="R14" s="239">
        <v>21</v>
      </c>
      <c r="S14" s="238">
        <v>35797</v>
      </c>
      <c r="T14" s="238">
        <v>5944</v>
      </c>
    </row>
    <row r="15" spans="1:20" s="235" customFormat="1" ht="18" customHeight="1" x14ac:dyDescent="0.15">
      <c r="A15" s="86" t="s">
        <v>99</v>
      </c>
      <c r="B15" s="238">
        <v>15265</v>
      </c>
      <c r="C15" s="238">
        <v>474</v>
      </c>
      <c r="D15" s="238">
        <v>1805</v>
      </c>
      <c r="E15" s="238">
        <v>0</v>
      </c>
      <c r="F15" s="238">
        <v>7332</v>
      </c>
      <c r="G15" s="238">
        <v>16</v>
      </c>
      <c r="H15" s="238">
        <v>1834</v>
      </c>
      <c r="I15" s="238">
        <v>1961</v>
      </c>
      <c r="J15" s="238">
        <v>0</v>
      </c>
      <c r="K15" s="238">
        <v>0</v>
      </c>
      <c r="L15" s="238">
        <v>9797</v>
      </c>
      <c r="M15" s="238">
        <v>7295</v>
      </c>
      <c r="N15" s="238">
        <v>7287</v>
      </c>
      <c r="O15" s="238">
        <v>3590</v>
      </c>
      <c r="P15" s="238">
        <v>5405</v>
      </c>
      <c r="Q15" s="238">
        <v>1810</v>
      </c>
      <c r="R15" s="239">
        <v>35</v>
      </c>
      <c r="S15" s="238">
        <v>37300</v>
      </c>
      <c r="T15" s="361">
        <v>5470</v>
      </c>
    </row>
    <row r="16" spans="1:20" s="235" customFormat="1" ht="18" customHeight="1" x14ac:dyDescent="0.15">
      <c r="A16" s="86" t="s">
        <v>337</v>
      </c>
      <c r="B16" s="238">
        <v>16021</v>
      </c>
      <c r="C16" s="238">
        <v>566</v>
      </c>
      <c r="D16" s="238">
        <v>1689</v>
      </c>
      <c r="E16" s="238">
        <v>0</v>
      </c>
      <c r="F16" s="238">
        <v>6819</v>
      </c>
      <c r="G16" s="238">
        <v>1</v>
      </c>
      <c r="H16" s="238">
        <v>1786</v>
      </c>
      <c r="I16" s="238">
        <v>1913</v>
      </c>
      <c r="J16" s="238">
        <v>0</v>
      </c>
      <c r="K16" s="238">
        <v>0</v>
      </c>
      <c r="L16" s="238">
        <v>9049</v>
      </c>
      <c r="M16" s="238">
        <v>6608</v>
      </c>
      <c r="N16" s="238">
        <v>6784</v>
      </c>
      <c r="O16" s="238">
        <v>3477</v>
      </c>
      <c r="P16" s="238">
        <v>5014</v>
      </c>
      <c r="Q16" s="238">
        <v>1724</v>
      </c>
      <c r="R16" s="239">
        <v>131</v>
      </c>
      <c r="S16" s="238">
        <v>39316</v>
      </c>
      <c r="T16" s="361">
        <v>3306</v>
      </c>
    </row>
    <row r="17" spans="1:20" s="235" customFormat="1" ht="6" customHeight="1" x14ac:dyDescent="0.15">
      <c r="A17" s="360"/>
      <c r="B17" s="237"/>
      <c r="C17" s="237"/>
      <c r="D17" s="237"/>
      <c r="E17" s="237"/>
      <c r="F17" s="237"/>
      <c r="G17" s="237"/>
      <c r="H17" s="237"/>
      <c r="I17" s="237"/>
      <c r="J17" s="237"/>
      <c r="K17" s="237"/>
      <c r="L17" s="237"/>
      <c r="M17" s="237"/>
      <c r="N17" s="237"/>
      <c r="O17" s="237"/>
      <c r="P17" s="237"/>
      <c r="Q17" s="237"/>
      <c r="R17" s="237"/>
      <c r="S17" s="237"/>
      <c r="T17" s="237"/>
    </row>
    <row r="18" spans="1:20" s="235" customFormat="1" ht="13.5" customHeight="1" x14ac:dyDescent="0.15">
      <c r="A18" s="235" t="s">
        <v>250</v>
      </c>
    </row>
    <row r="19" spans="1:20" s="235" customFormat="1" ht="13.5" customHeight="1" x14ac:dyDescent="0.15">
      <c r="A19" s="235" t="s">
        <v>249</v>
      </c>
    </row>
    <row r="20" spans="1:20" s="235" customFormat="1" ht="13.5" customHeight="1" x14ac:dyDescent="0.15">
      <c r="A20" s="235" t="s">
        <v>248</v>
      </c>
    </row>
    <row r="21" spans="1:20" s="235" customFormat="1" ht="13.5" customHeight="1" x14ac:dyDescent="0.15">
      <c r="A21" s="235" t="s">
        <v>247</v>
      </c>
    </row>
    <row r="22" spans="1:20" s="235" customFormat="1" ht="13.5" customHeight="1" x14ac:dyDescent="0.15">
      <c r="A22" s="235" t="s">
        <v>246</v>
      </c>
    </row>
    <row r="23" spans="1:20" s="235" customFormat="1" ht="6.75" customHeight="1" x14ac:dyDescent="0.15"/>
    <row r="24" spans="1:20" s="235" customFormat="1" ht="13.5" customHeight="1" x14ac:dyDescent="0.15">
      <c r="A24" s="235" t="s">
        <v>245</v>
      </c>
      <c r="B24" s="235" t="s">
        <v>244</v>
      </c>
    </row>
    <row r="25" spans="1:20" s="235" customFormat="1" ht="14.25" customHeight="1" x14ac:dyDescent="0.15">
      <c r="A25" s="235" t="s">
        <v>243</v>
      </c>
    </row>
    <row r="26" spans="1:20" s="235" customFormat="1" ht="14.25" customHeight="1" x14ac:dyDescent="0.15">
      <c r="A26" s="235" t="s">
        <v>242</v>
      </c>
    </row>
    <row r="27" spans="1:20" s="235" customFormat="1" ht="14.25" customHeight="1" x14ac:dyDescent="0.15">
      <c r="A27" s="236" t="s">
        <v>241</v>
      </c>
    </row>
    <row r="28" spans="1:20" s="235" customFormat="1" ht="14.25" customHeight="1" x14ac:dyDescent="0.15">
      <c r="A28" s="236" t="s">
        <v>240</v>
      </c>
    </row>
    <row r="29" spans="1:20" s="235" customFormat="1" ht="14.25" customHeight="1" x14ac:dyDescent="0.15">
      <c r="A29" s="235" t="s">
        <v>239</v>
      </c>
    </row>
    <row r="30" spans="1:20" s="235" customFormat="1" ht="14.25" customHeight="1" x14ac:dyDescent="0.15">
      <c r="A30" s="235" t="s">
        <v>238</v>
      </c>
    </row>
    <row r="31" spans="1:20" s="235" customFormat="1" ht="14.25" customHeight="1" x14ac:dyDescent="0.15">
      <c r="A31" s="235" t="s">
        <v>237</v>
      </c>
    </row>
    <row r="32" spans="1:20" ht="14.25" customHeight="1" x14ac:dyDescent="0.15">
      <c r="A32" s="235" t="s">
        <v>236</v>
      </c>
    </row>
    <row r="33" spans="1:7" ht="14.25" customHeight="1" x14ac:dyDescent="0.15">
      <c r="A33" s="235" t="s">
        <v>235</v>
      </c>
    </row>
    <row r="34" spans="1:7" ht="14.25" customHeight="1" x14ac:dyDescent="0.15">
      <c r="A34" s="359" t="s">
        <v>234</v>
      </c>
      <c r="B34" s="234"/>
      <c r="C34" s="234"/>
      <c r="D34" s="234"/>
      <c r="E34" s="234"/>
      <c r="F34" s="234"/>
      <c r="G34" s="234"/>
    </row>
  </sheetData>
  <mergeCells count="7">
    <mergeCell ref="B5:D6"/>
    <mergeCell ref="S7:T7"/>
    <mergeCell ref="A5:A8"/>
    <mergeCell ref="E5:R6"/>
    <mergeCell ref="B7:B8"/>
    <mergeCell ref="C7:C8"/>
    <mergeCell ref="E7:P7"/>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zoomScaleNormal="100" workbookViewId="0"/>
  </sheetViews>
  <sheetFormatPr defaultRowHeight="13.5" x14ac:dyDescent="0.15"/>
  <cols>
    <col min="1" max="1" width="12.625" style="123" customWidth="1"/>
    <col min="2" max="4" width="9" style="123"/>
    <col min="5" max="5" width="10.25" style="123" customWidth="1"/>
    <col min="6" max="8" width="8.625" style="123" customWidth="1"/>
    <col min="9" max="9" width="10.5" style="123" customWidth="1"/>
    <col min="10" max="16384" width="9" style="123"/>
  </cols>
  <sheetData>
    <row r="1" spans="1:9" ht="24" customHeight="1" x14ac:dyDescent="0.15">
      <c r="A1" s="335" t="s">
        <v>288</v>
      </c>
    </row>
    <row r="3" spans="1:9" s="118" customFormat="1" ht="14.25" customHeight="1" x14ac:dyDescent="0.4">
      <c r="A3" s="446" t="s">
        <v>70</v>
      </c>
      <c r="B3" s="272" t="s">
        <v>287</v>
      </c>
      <c r="C3" s="272"/>
      <c r="D3" s="272"/>
      <c r="E3" s="272"/>
      <c r="F3" s="273" t="s">
        <v>286</v>
      </c>
      <c r="G3" s="272"/>
      <c r="H3" s="272"/>
      <c r="I3" s="272"/>
    </row>
    <row r="4" spans="1:9" s="118" customFormat="1" ht="14.25" customHeight="1" x14ac:dyDescent="0.4">
      <c r="A4" s="447"/>
      <c r="B4" s="477" t="s">
        <v>285</v>
      </c>
      <c r="C4" s="478"/>
      <c r="D4" s="479"/>
      <c r="E4" s="139" t="s">
        <v>284</v>
      </c>
      <c r="F4" s="477" t="s">
        <v>285</v>
      </c>
      <c r="G4" s="478"/>
      <c r="H4" s="479"/>
      <c r="I4" s="139" t="s">
        <v>284</v>
      </c>
    </row>
    <row r="5" spans="1:9" s="118" customFormat="1" ht="14.25" customHeight="1" x14ac:dyDescent="0.4">
      <c r="A5" s="448"/>
      <c r="B5" s="271" t="s">
        <v>38</v>
      </c>
      <c r="C5" s="271" t="s">
        <v>283</v>
      </c>
      <c r="D5" s="271" t="s">
        <v>282</v>
      </c>
      <c r="E5" s="232" t="s">
        <v>281</v>
      </c>
      <c r="F5" s="271" t="s">
        <v>38</v>
      </c>
      <c r="G5" s="271" t="s">
        <v>283</v>
      </c>
      <c r="H5" s="271" t="s">
        <v>282</v>
      </c>
      <c r="I5" s="232" t="s">
        <v>281</v>
      </c>
    </row>
    <row r="6" spans="1:9" s="165" customFormat="1" ht="7.5" customHeight="1" x14ac:dyDescent="0.15">
      <c r="A6" s="231"/>
      <c r="B6" s="230"/>
      <c r="C6" s="228"/>
      <c r="D6" s="228"/>
      <c r="E6" s="228"/>
      <c r="F6" s="228"/>
      <c r="G6" s="228"/>
      <c r="H6" s="228"/>
      <c r="I6" s="228"/>
    </row>
    <row r="7" spans="1:9" s="238" customFormat="1" ht="17.100000000000001" customHeight="1" x14ac:dyDescent="0.15">
      <c r="A7" s="242" t="s">
        <v>345</v>
      </c>
      <c r="B7" s="173">
        <v>2645</v>
      </c>
      <c r="C7" s="171">
        <v>2598</v>
      </c>
      <c r="D7" s="171">
        <v>47</v>
      </c>
      <c r="E7" s="171">
        <v>341</v>
      </c>
      <c r="F7" s="171">
        <v>69</v>
      </c>
      <c r="G7" s="171">
        <v>53</v>
      </c>
      <c r="H7" s="171">
        <v>16</v>
      </c>
      <c r="I7" s="172">
        <v>0</v>
      </c>
    </row>
    <row r="8" spans="1:9" s="238" customFormat="1" ht="16.5" customHeight="1" x14ac:dyDescent="0.15">
      <c r="A8" s="85" t="s">
        <v>101</v>
      </c>
      <c r="B8" s="173">
        <v>2716</v>
      </c>
      <c r="C8" s="171">
        <v>2683</v>
      </c>
      <c r="D8" s="171">
        <v>33</v>
      </c>
      <c r="E8" s="171">
        <v>300</v>
      </c>
      <c r="F8" s="171">
        <v>90</v>
      </c>
      <c r="G8" s="171">
        <v>78</v>
      </c>
      <c r="H8" s="171">
        <v>12</v>
      </c>
      <c r="I8" s="172">
        <v>0</v>
      </c>
    </row>
    <row r="9" spans="1:9" s="238" customFormat="1" ht="16.5" customHeight="1" x14ac:dyDescent="0.15">
      <c r="A9" s="85" t="s">
        <v>100</v>
      </c>
      <c r="B9" s="173">
        <v>2765</v>
      </c>
      <c r="C9" s="171">
        <v>2741</v>
      </c>
      <c r="D9" s="171">
        <v>24</v>
      </c>
      <c r="E9" s="171">
        <v>278</v>
      </c>
      <c r="F9" s="171">
        <v>49</v>
      </c>
      <c r="G9" s="171">
        <v>38</v>
      </c>
      <c r="H9" s="171">
        <v>11</v>
      </c>
      <c r="I9" s="172">
        <v>0</v>
      </c>
    </row>
    <row r="10" spans="1:9" s="238" customFormat="1" ht="16.5" customHeight="1" x14ac:dyDescent="0.15">
      <c r="A10" s="85" t="s">
        <v>99</v>
      </c>
      <c r="B10" s="173">
        <v>2865</v>
      </c>
      <c r="C10" s="171">
        <v>2835</v>
      </c>
      <c r="D10" s="171">
        <v>30</v>
      </c>
      <c r="E10" s="171">
        <v>261</v>
      </c>
      <c r="F10" s="171">
        <v>67</v>
      </c>
      <c r="G10" s="171">
        <v>63</v>
      </c>
      <c r="H10" s="171">
        <v>4</v>
      </c>
      <c r="I10" s="172">
        <v>0</v>
      </c>
    </row>
    <row r="11" spans="1:9" s="238" customFormat="1" ht="16.5" customHeight="1" x14ac:dyDescent="0.15">
      <c r="A11" s="85" t="s">
        <v>337</v>
      </c>
      <c r="B11" s="173">
        <v>2876</v>
      </c>
      <c r="C11" s="171">
        <v>2841</v>
      </c>
      <c r="D11" s="171">
        <v>35</v>
      </c>
      <c r="E11" s="171">
        <v>227</v>
      </c>
      <c r="F11" s="171">
        <v>56</v>
      </c>
      <c r="G11" s="171">
        <v>48</v>
      </c>
      <c r="H11" s="171">
        <v>8</v>
      </c>
      <c r="I11" s="172">
        <v>0</v>
      </c>
    </row>
    <row r="12" spans="1:9" s="165" customFormat="1" ht="9" customHeight="1" x14ac:dyDescent="0.15">
      <c r="A12" s="270"/>
      <c r="B12" s="168"/>
      <c r="C12" s="166"/>
      <c r="D12" s="166"/>
      <c r="E12" s="166"/>
      <c r="F12" s="269"/>
      <c r="G12" s="166"/>
      <c r="H12" s="166"/>
      <c r="I12" s="166"/>
    </row>
    <row r="13" spans="1:9" x14ac:dyDescent="0.15">
      <c r="A13" s="26" t="s">
        <v>280</v>
      </c>
    </row>
  </sheetData>
  <mergeCells count="3">
    <mergeCell ref="B4:D4"/>
    <mergeCell ref="F4:H4"/>
    <mergeCell ref="A3:A5"/>
  </mergeCells>
  <phoneticPr fontId="1"/>
  <pageMargins left="0.70866141732283472"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zoomScaleNormal="100" workbookViewId="0"/>
  </sheetViews>
  <sheetFormatPr defaultRowHeight="13.5" x14ac:dyDescent="0.15"/>
  <cols>
    <col min="1" max="1" width="14.375" style="123" customWidth="1"/>
    <col min="2" max="7" width="12" style="123" customWidth="1"/>
    <col min="8" max="16384" width="9" style="123"/>
  </cols>
  <sheetData>
    <row r="1" spans="1:8" ht="24" customHeight="1" x14ac:dyDescent="0.15">
      <c r="A1" s="335" t="s">
        <v>295</v>
      </c>
    </row>
    <row r="3" spans="1:8" s="118" customFormat="1" ht="15.75" customHeight="1" x14ac:dyDescent="0.4">
      <c r="A3" s="446" t="s">
        <v>70</v>
      </c>
      <c r="B3" s="482" t="s">
        <v>38</v>
      </c>
      <c r="C3" s="459" t="s">
        <v>294</v>
      </c>
      <c r="D3" s="453"/>
      <c r="E3" s="482" t="s">
        <v>293</v>
      </c>
      <c r="F3" s="482" t="s">
        <v>292</v>
      </c>
      <c r="G3" s="480" t="s">
        <v>291</v>
      </c>
      <c r="H3" s="120"/>
    </row>
    <row r="4" spans="1:8" s="118" customFormat="1" ht="15.75" customHeight="1" x14ac:dyDescent="0.4">
      <c r="A4" s="448"/>
      <c r="B4" s="483"/>
      <c r="C4" s="271" t="s">
        <v>290</v>
      </c>
      <c r="D4" s="276" t="s">
        <v>289</v>
      </c>
      <c r="E4" s="483"/>
      <c r="F4" s="483"/>
      <c r="G4" s="481"/>
    </row>
    <row r="5" spans="1:8" s="165" customFormat="1" ht="9" customHeight="1" x14ac:dyDescent="0.15">
      <c r="A5" s="231"/>
      <c r="B5" s="275"/>
      <c r="C5" s="228"/>
      <c r="D5" s="274"/>
      <c r="E5" s="231"/>
      <c r="F5" s="231"/>
      <c r="G5" s="231"/>
    </row>
    <row r="6" spans="1:8" s="238" customFormat="1" ht="17.100000000000001" customHeight="1" x14ac:dyDescent="0.15">
      <c r="A6" s="86" t="s">
        <v>347</v>
      </c>
      <c r="B6" s="173">
        <f>SUM(C6:G6)</f>
        <v>135830</v>
      </c>
      <c r="C6" s="171">
        <v>16302</v>
      </c>
      <c r="D6" s="171">
        <v>1</v>
      </c>
      <c r="E6" s="171">
        <v>54</v>
      </c>
      <c r="F6" s="171">
        <v>119374</v>
      </c>
      <c r="G6" s="171">
        <v>99</v>
      </c>
    </row>
    <row r="7" spans="1:8" s="238" customFormat="1" ht="16.5" customHeight="1" x14ac:dyDescent="0.15">
      <c r="A7" s="85" t="s">
        <v>101</v>
      </c>
      <c r="B7" s="173">
        <v>130040</v>
      </c>
      <c r="C7" s="171">
        <v>15419</v>
      </c>
      <c r="D7" s="171">
        <v>1</v>
      </c>
      <c r="E7" s="171">
        <v>36</v>
      </c>
      <c r="F7" s="171">
        <v>114491</v>
      </c>
      <c r="G7" s="171">
        <v>93</v>
      </c>
    </row>
    <row r="8" spans="1:8" s="238" customFormat="1" ht="16.5" customHeight="1" x14ac:dyDescent="0.15">
      <c r="A8" s="85" t="s">
        <v>100</v>
      </c>
      <c r="B8" s="173">
        <v>127968</v>
      </c>
      <c r="C8" s="171">
        <v>15664</v>
      </c>
      <c r="D8" s="171">
        <v>1</v>
      </c>
      <c r="E8" s="171">
        <v>36</v>
      </c>
      <c r="F8" s="171">
        <v>112171</v>
      </c>
      <c r="G8" s="171">
        <v>96</v>
      </c>
    </row>
    <row r="9" spans="1:8" s="238" customFormat="1" ht="16.5" customHeight="1" x14ac:dyDescent="0.15">
      <c r="A9" s="85" t="s">
        <v>99</v>
      </c>
      <c r="B9" s="173">
        <v>130076</v>
      </c>
      <c r="C9" s="171">
        <v>15418</v>
      </c>
      <c r="D9" s="171">
        <v>0</v>
      </c>
      <c r="E9" s="171">
        <v>37</v>
      </c>
      <c r="F9" s="171">
        <v>114509</v>
      </c>
      <c r="G9" s="171">
        <v>112</v>
      </c>
    </row>
    <row r="10" spans="1:8" s="238" customFormat="1" ht="16.5" customHeight="1" x14ac:dyDescent="0.15">
      <c r="A10" s="85" t="s">
        <v>340</v>
      </c>
      <c r="B10" s="173">
        <v>127684</v>
      </c>
      <c r="C10" s="171">
        <v>14450</v>
      </c>
      <c r="D10" s="171">
        <v>0</v>
      </c>
      <c r="E10" s="171">
        <v>40</v>
      </c>
      <c r="F10" s="171">
        <v>113090</v>
      </c>
      <c r="G10" s="171">
        <v>104</v>
      </c>
    </row>
    <row r="11" spans="1:8" s="165" customFormat="1" ht="9" customHeight="1" x14ac:dyDescent="0.15">
      <c r="A11" s="270"/>
      <c r="B11" s="168"/>
      <c r="C11" s="166"/>
      <c r="D11" s="166"/>
      <c r="E11" s="166"/>
      <c r="F11" s="269"/>
      <c r="G11" s="166"/>
    </row>
    <row r="12" spans="1:8" x14ac:dyDescent="0.15">
      <c r="A12" s="26" t="s">
        <v>346</v>
      </c>
    </row>
  </sheetData>
  <mergeCells count="6">
    <mergeCell ref="G3:G4"/>
    <mergeCell ref="A3:A4"/>
    <mergeCell ref="B3:B4"/>
    <mergeCell ref="E3:E4"/>
    <mergeCell ref="F3:F4"/>
    <mergeCell ref="C3:D3"/>
  </mergeCells>
  <phoneticPr fontId="1"/>
  <pageMargins left="0.70866141732283472" right="0.70866141732283472"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5"/>
  <sheetViews>
    <sheetView showZeros="0" zoomScaleNormal="100" zoomScaleSheetLayoutView="100" workbookViewId="0"/>
  </sheetViews>
  <sheetFormatPr defaultRowHeight="13.5" x14ac:dyDescent="0.15"/>
  <cols>
    <col min="1" max="1" width="13.125" style="123" customWidth="1"/>
    <col min="2" max="3" width="7.5" style="123" bestFit="1" customWidth="1"/>
    <col min="4" max="4" width="7.125" style="123" bestFit="1" customWidth="1"/>
    <col min="5" max="6" width="7.5" style="123" bestFit="1" customWidth="1"/>
    <col min="7" max="7" width="9" style="123"/>
    <col min="8" max="8" width="7.125" style="123" bestFit="1" customWidth="1"/>
    <col min="9" max="9" width="1" style="277" customWidth="1"/>
    <col min="10" max="10" width="7.5" style="123" bestFit="1" customWidth="1"/>
    <col min="11" max="11" width="9.125" style="123" customWidth="1"/>
    <col min="12" max="12" width="9" style="123"/>
    <col min="13" max="13" width="7.875" style="123" bestFit="1" customWidth="1"/>
    <col min="14" max="14" width="7.125" style="277" bestFit="1" customWidth="1"/>
    <col min="15" max="16" width="9" style="277"/>
    <col min="17" max="17" width="9" style="81"/>
    <col min="18" max="16384" width="9" style="123"/>
  </cols>
  <sheetData>
    <row r="1" spans="1:17" ht="24" customHeight="1" x14ac:dyDescent="0.15">
      <c r="A1" s="335" t="s">
        <v>330</v>
      </c>
    </row>
    <row r="2" spans="1:17" ht="9" customHeight="1" x14ac:dyDescent="0.2">
      <c r="A2" s="214"/>
    </row>
    <row r="3" spans="1:17" ht="15" customHeight="1" x14ac:dyDescent="0.15">
      <c r="A3" s="213"/>
      <c r="H3" s="302" t="s">
        <v>309</v>
      </c>
      <c r="M3" s="302" t="s">
        <v>309</v>
      </c>
    </row>
    <row r="4" spans="1:17" ht="3.75" customHeight="1" x14ac:dyDescent="0.15">
      <c r="A4" s="213"/>
    </row>
    <row r="5" spans="1:17" s="118" customFormat="1" x14ac:dyDescent="0.4">
      <c r="A5" s="301"/>
      <c r="B5" s="486" t="s">
        <v>308</v>
      </c>
      <c r="C5" s="487"/>
      <c r="D5" s="487"/>
      <c r="E5" s="486" t="s">
        <v>307</v>
      </c>
      <c r="F5" s="487"/>
      <c r="G5" s="487"/>
      <c r="H5" s="488"/>
      <c r="I5" s="120"/>
      <c r="J5" s="457" t="s">
        <v>306</v>
      </c>
      <c r="K5" s="457" t="s">
        <v>305</v>
      </c>
      <c r="L5" s="457" t="s">
        <v>304</v>
      </c>
      <c r="M5" s="484" t="s">
        <v>298</v>
      </c>
      <c r="N5" s="120"/>
      <c r="O5" s="120"/>
      <c r="P5" s="120"/>
      <c r="Q5" s="33"/>
    </row>
    <row r="6" spans="1:17" s="291" customFormat="1" ht="22.5" x14ac:dyDescent="0.4">
      <c r="A6" s="357" t="s">
        <v>70</v>
      </c>
      <c r="B6" s="352" t="s">
        <v>303</v>
      </c>
      <c r="C6" s="352" t="s">
        <v>302</v>
      </c>
      <c r="D6" s="297" t="s">
        <v>298</v>
      </c>
      <c r="E6" s="300" t="s">
        <v>301</v>
      </c>
      <c r="F6" s="352" t="s">
        <v>300</v>
      </c>
      <c r="G6" s="352" t="s">
        <v>299</v>
      </c>
      <c r="H6" s="299" t="s">
        <v>298</v>
      </c>
      <c r="I6" s="296"/>
      <c r="J6" s="458"/>
      <c r="K6" s="458"/>
      <c r="L6" s="458"/>
      <c r="M6" s="485"/>
      <c r="N6" s="292"/>
      <c r="O6" s="292"/>
      <c r="P6" s="292"/>
      <c r="Q6" s="39"/>
    </row>
    <row r="7" spans="1:17" s="291" customFormat="1" ht="6" customHeight="1" x14ac:dyDescent="0.4">
      <c r="A7" s="356"/>
      <c r="B7" s="295"/>
      <c r="C7" s="294"/>
      <c r="D7" s="298"/>
      <c r="E7" s="297"/>
      <c r="F7" s="294"/>
      <c r="G7" s="294"/>
      <c r="H7" s="293"/>
      <c r="I7" s="296"/>
      <c r="J7" s="295"/>
      <c r="K7" s="294"/>
      <c r="L7" s="294"/>
      <c r="M7" s="293"/>
      <c r="N7" s="292"/>
      <c r="O7" s="292"/>
      <c r="P7" s="292"/>
      <c r="Q7" s="39"/>
    </row>
    <row r="8" spans="1:17" s="287" customFormat="1" ht="17.100000000000001" customHeight="1" x14ac:dyDescent="0.15">
      <c r="A8" s="290" t="s">
        <v>348</v>
      </c>
      <c r="B8" s="221">
        <v>52772</v>
      </c>
      <c r="C8" s="218">
        <v>25013</v>
      </c>
      <c r="D8" s="289">
        <v>77784</v>
      </c>
      <c r="E8" s="221">
        <v>67047</v>
      </c>
      <c r="F8" s="218">
        <v>1458</v>
      </c>
      <c r="G8" s="218">
        <v>9279</v>
      </c>
      <c r="H8" s="289">
        <v>77784</v>
      </c>
      <c r="I8" s="218"/>
      <c r="J8" s="221">
        <v>8512</v>
      </c>
      <c r="K8" s="172">
        <v>21</v>
      </c>
      <c r="L8" s="218">
        <v>3633</v>
      </c>
      <c r="M8" s="289">
        <v>12166</v>
      </c>
      <c r="N8" s="282"/>
      <c r="O8" s="131"/>
      <c r="P8" s="58"/>
      <c r="Q8" s="58"/>
    </row>
    <row r="9" spans="1:17" s="287" customFormat="1" ht="17.100000000000001" customHeight="1" x14ac:dyDescent="0.15">
      <c r="A9" s="290" t="s">
        <v>101</v>
      </c>
      <c r="B9" s="221">
        <v>52242</v>
      </c>
      <c r="C9" s="218">
        <v>24498</v>
      </c>
      <c r="D9" s="289">
        <v>76740</v>
      </c>
      <c r="E9" s="221">
        <v>66557</v>
      </c>
      <c r="F9" s="218">
        <v>1196</v>
      </c>
      <c r="G9" s="218">
        <v>8987</v>
      </c>
      <c r="H9" s="289">
        <v>76740</v>
      </c>
      <c r="I9" s="218"/>
      <c r="J9" s="221">
        <v>8090</v>
      </c>
      <c r="K9" s="172">
        <v>13</v>
      </c>
      <c r="L9" s="218">
        <v>3393</v>
      </c>
      <c r="M9" s="289">
        <v>11496</v>
      </c>
      <c r="N9" s="282"/>
      <c r="O9" s="131"/>
      <c r="P9" s="58"/>
      <c r="Q9" s="58"/>
    </row>
    <row r="10" spans="1:17" s="287" customFormat="1" ht="17.100000000000001" customHeight="1" x14ac:dyDescent="0.15">
      <c r="A10" s="290" t="s">
        <v>100</v>
      </c>
      <c r="B10" s="218">
        <v>51919</v>
      </c>
      <c r="C10" s="218">
        <v>25005</v>
      </c>
      <c r="D10" s="289">
        <v>76924</v>
      </c>
      <c r="E10" s="218">
        <v>67248</v>
      </c>
      <c r="F10" s="218">
        <v>1354</v>
      </c>
      <c r="G10" s="218">
        <v>8322</v>
      </c>
      <c r="H10" s="289">
        <v>76924</v>
      </c>
      <c r="I10" s="363"/>
      <c r="J10" s="218">
        <v>7394</v>
      </c>
      <c r="K10" s="172">
        <v>8</v>
      </c>
      <c r="L10" s="218">
        <v>3135</v>
      </c>
      <c r="M10" s="289">
        <v>10537</v>
      </c>
      <c r="N10" s="282"/>
      <c r="O10" s="131"/>
      <c r="P10" s="58"/>
      <c r="Q10" s="58"/>
    </row>
    <row r="11" spans="1:17" s="287" customFormat="1" ht="16.5" customHeight="1" x14ac:dyDescent="0.15">
      <c r="A11" s="290" t="s">
        <v>99</v>
      </c>
      <c r="B11" s="218">
        <v>51096</v>
      </c>
      <c r="C11" s="218">
        <v>24622</v>
      </c>
      <c r="D11" s="289">
        <v>75718</v>
      </c>
      <c r="E11" s="218">
        <v>66937</v>
      </c>
      <c r="F11" s="218">
        <v>1283</v>
      </c>
      <c r="G11" s="218">
        <v>7498</v>
      </c>
      <c r="H11" s="289">
        <v>75718</v>
      </c>
      <c r="I11" s="363"/>
      <c r="J11" s="218">
        <v>7016</v>
      </c>
      <c r="K11" s="172">
        <v>6</v>
      </c>
      <c r="L11" s="218">
        <v>2935</v>
      </c>
      <c r="M11" s="289">
        <v>9957</v>
      </c>
      <c r="N11" s="282"/>
      <c r="O11" s="131"/>
      <c r="P11" s="58"/>
      <c r="Q11" s="58"/>
    </row>
    <row r="12" spans="1:17" s="287" customFormat="1" ht="16.5" customHeight="1" x14ac:dyDescent="0.15">
      <c r="A12" s="290" t="s">
        <v>340</v>
      </c>
      <c r="B12" s="218">
        <v>52169</v>
      </c>
      <c r="C12" s="218">
        <v>23604</v>
      </c>
      <c r="D12" s="289">
        <v>75773</v>
      </c>
      <c r="E12" s="218">
        <v>68147</v>
      </c>
      <c r="F12" s="218">
        <v>1351</v>
      </c>
      <c r="G12" s="218">
        <v>6275</v>
      </c>
      <c r="H12" s="289">
        <v>75773</v>
      </c>
      <c r="I12" s="363"/>
      <c r="J12" s="218">
        <v>6505</v>
      </c>
      <c r="K12" s="172">
        <v>6</v>
      </c>
      <c r="L12" s="218">
        <v>2845</v>
      </c>
      <c r="M12" s="289">
        <v>9356</v>
      </c>
      <c r="N12" s="282"/>
      <c r="O12" s="131"/>
      <c r="P12" s="58"/>
      <c r="Q12" s="58"/>
    </row>
    <row r="13" spans="1:17" s="281" customFormat="1" ht="15.75" customHeight="1" x14ac:dyDescent="0.15">
      <c r="A13" s="288"/>
      <c r="B13" s="284"/>
      <c r="C13" s="284"/>
      <c r="D13" s="283"/>
      <c r="E13" s="284"/>
      <c r="F13" s="284"/>
      <c r="G13" s="284"/>
      <c r="H13" s="283"/>
      <c r="I13" s="287"/>
      <c r="J13" s="286"/>
      <c r="K13" s="285"/>
      <c r="L13" s="284"/>
      <c r="M13" s="283"/>
      <c r="N13" s="282"/>
      <c r="O13" s="131"/>
      <c r="P13" s="58"/>
      <c r="Q13" s="58"/>
    </row>
    <row r="14" spans="1:17" x14ac:dyDescent="0.15">
      <c r="A14" s="362" t="s">
        <v>297</v>
      </c>
      <c r="B14" s="279"/>
    </row>
    <row r="15" spans="1:17" x14ac:dyDescent="0.15">
      <c r="A15" s="280" t="s">
        <v>296</v>
      </c>
      <c r="J15" s="279"/>
      <c r="K15" s="279"/>
    </row>
    <row r="16" spans="1:17" x14ac:dyDescent="0.15">
      <c r="A16" s="26"/>
    </row>
    <row r="18" spans="1:1" ht="14.25" x14ac:dyDescent="0.15">
      <c r="A18" s="278"/>
    </row>
    <row r="22" spans="1:1" ht="13.5" customHeight="1" x14ac:dyDescent="0.15"/>
    <row r="25" spans="1:1" ht="13.5" customHeight="1" x14ac:dyDescent="0.15"/>
  </sheetData>
  <mergeCells count="6">
    <mergeCell ref="M5:M6"/>
    <mergeCell ref="B5:D5"/>
    <mergeCell ref="E5:H5"/>
    <mergeCell ref="J5:J6"/>
    <mergeCell ref="K5:K6"/>
    <mergeCell ref="L5:L6"/>
  </mergeCells>
  <phoneticPr fontId="1"/>
  <pageMargins left="0.70866141732283472" right="0.70866141732283472" top="0.74803149606299213" bottom="0.74803149606299213" header="0.31496062992125984" footer="0.31496062992125984"/>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100" workbookViewId="0"/>
  </sheetViews>
  <sheetFormatPr defaultRowHeight="13.5" x14ac:dyDescent="0.15"/>
  <cols>
    <col min="1" max="1" width="13.625" style="123" customWidth="1"/>
    <col min="2" max="4" width="15.125" style="123" customWidth="1"/>
    <col min="5" max="5" width="14.125" style="123" customWidth="1"/>
    <col min="6" max="16384" width="9" style="123"/>
  </cols>
  <sheetData>
    <row r="1" spans="1:7" ht="24" customHeight="1" x14ac:dyDescent="0.15">
      <c r="A1" s="335" t="s">
        <v>315</v>
      </c>
    </row>
    <row r="2" spans="1:7" x14ac:dyDescent="0.15">
      <c r="A2" s="316"/>
    </row>
    <row r="3" spans="1:7" ht="13.5" customHeight="1" x14ac:dyDescent="0.15">
      <c r="A3" s="213"/>
      <c r="D3" s="302" t="s">
        <v>314</v>
      </c>
    </row>
    <row r="4" spans="1:7" s="125" customFormat="1" ht="14.25" customHeight="1" x14ac:dyDescent="0.4">
      <c r="A4" s="482" t="s">
        <v>70</v>
      </c>
      <c r="B4" s="486" t="s">
        <v>313</v>
      </c>
      <c r="C4" s="487"/>
      <c r="D4" s="488"/>
      <c r="E4" s="350"/>
    </row>
    <row r="5" spans="1:7" s="125" customFormat="1" ht="14.25" customHeight="1" x14ac:dyDescent="0.4">
      <c r="A5" s="489"/>
      <c r="B5" s="482" t="s">
        <v>312</v>
      </c>
      <c r="C5" s="490" t="s">
        <v>311</v>
      </c>
      <c r="D5" s="490" t="s">
        <v>310</v>
      </c>
      <c r="E5" s="315"/>
    </row>
    <row r="6" spans="1:7" s="125" customFormat="1" ht="14.25" customHeight="1" x14ac:dyDescent="0.4">
      <c r="A6" s="483"/>
      <c r="B6" s="483"/>
      <c r="C6" s="450"/>
      <c r="D6" s="450"/>
      <c r="E6" s="312"/>
      <c r="F6" s="126"/>
    </row>
    <row r="7" spans="1:7" s="125" customFormat="1" ht="6" customHeight="1" x14ac:dyDescent="0.4">
      <c r="A7" s="356"/>
      <c r="B7" s="355"/>
      <c r="C7" s="314"/>
      <c r="D7" s="313"/>
      <c r="E7" s="312"/>
      <c r="F7" s="126"/>
    </row>
    <row r="8" spans="1:7" s="310" customFormat="1" ht="17.100000000000001" customHeight="1" x14ac:dyDescent="0.15">
      <c r="A8" s="311" t="s">
        <v>339</v>
      </c>
      <c r="B8" s="221">
        <v>17035</v>
      </c>
      <c r="C8" s="218">
        <v>4322</v>
      </c>
      <c r="D8" s="289">
        <v>12713</v>
      </c>
      <c r="E8" s="172"/>
    </row>
    <row r="9" spans="1:7" s="310" customFormat="1" ht="17.100000000000001" customHeight="1" x14ac:dyDescent="0.15">
      <c r="A9" s="275">
        <v>28</v>
      </c>
      <c r="B9" s="221">
        <v>16249</v>
      </c>
      <c r="C9" s="218">
        <v>4101</v>
      </c>
      <c r="D9" s="289">
        <v>12148</v>
      </c>
      <c r="E9" s="172"/>
    </row>
    <row r="10" spans="1:7" s="310" customFormat="1" ht="17.100000000000001" customHeight="1" x14ac:dyDescent="0.15">
      <c r="A10" s="275">
        <v>29</v>
      </c>
      <c r="B10" s="221">
        <v>15500</v>
      </c>
      <c r="C10" s="218">
        <v>3692</v>
      </c>
      <c r="D10" s="289">
        <v>11808</v>
      </c>
      <c r="E10" s="172"/>
    </row>
    <row r="11" spans="1:7" s="310" customFormat="1" ht="17.100000000000001" customHeight="1" x14ac:dyDescent="0.15">
      <c r="A11" s="275">
        <v>30</v>
      </c>
      <c r="B11" s="221">
        <v>14602</v>
      </c>
      <c r="C11" s="218">
        <v>3593</v>
      </c>
      <c r="D11" s="289">
        <v>11009</v>
      </c>
      <c r="E11" s="172"/>
    </row>
    <row r="12" spans="1:7" s="310" customFormat="1" ht="17.100000000000001" customHeight="1" x14ac:dyDescent="0.15">
      <c r="A12" s="275" t="s">
        <v>340</v>
      </c>
      <c r="B12" s="221">
        <v>14223</v>
      </c>
      <c r="C12" s="218">
        <v>3473</v>
      </c>
      <c r="D12" s="289">
        <v>10750</v>
      </c>
      <c r="E12" s="172"/>
    </row>
    <row r="13" spans="1:7" s="305" customFormat="1" ht="6" customHeight="1" x14ac:dyDescent="0.15">
      <c r="A13" s="309"/>
      <c r="B13" s="308"/>
      <c r="C13" s="307"/>
      <c r="D13" s="306"/>
      <c r="E13" s="172"/>
    </row>
    <row r="14" spans="1:7" s="26" customFormat="1" ht="13.5" customHeight="1" x14ac:dyDescent="0.15">
      <c r="A14" s="280" t="s">
        <v>297</v>
      </c>
      <c r="G14" s="304"/>
    </row>
    <row r="15" spans="1:7" x14ac:dyDescent="0.15">
      <c r="A15" s="303"/>
      <c r="E15" s="302"/>
    </row>
    <row r="23" ht="13.5" customHeight="1" x14ac:dyDescent="0.15"/>
    <row r="26" ht="13.5" customHeight="1" x14ac:dyDescent="0.15"/>
  </sheetData>
  <mergeCells count="5">
    <mergeCell ref="A4:A6"/>
    <mergeCell ref="B4:D4"/>
    <mergeCell ref="B5:B6"/>
    <mergeCell ref="C5:C6"/>
    <mergeCell ref="D5:D6"/>
  </mergeCells>
  <phoneticPr fontId="1"/>
  <pageMargins left="0.70866141732283472" right="0.70866141732283472" top="0.74803149606299213" bottom="0.74803149606299213" header="0.31496062992125984" footer="0.31496062992125984"/>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zoomScaleNormal="100" workbookViewId="0"/>
  </sheetViews>
  <sheetFormatPr defaultRowHeight="13.5" x14ac:dyDescent="0.15"/>
  <cols>
    <col min="1" max="1" width="13.125" style="317" customWidth="1"/>
    <col min="2" max="2" width="19" style="317" customWidth="1"/>
    <col min="3" max="3" width="11.625" style="317" customWidth="1"/>
    <col min="4" max="4" width="13.875" style="317" customWidth="1"/>
    <col min="5" max="5" width="13.125" style="317" customWidth="1"/>
    <col min="6" max="6" width="20.5" style="317" customWidth="1"/>
    <col min="7" max="16384" width="9" style="317"/>
  </cols>
  <sheetData>
    <row r="1" spans="1:6" ht="24" customHeight="1" x14ac:dyDescent="0.15">
      <c r="A1" s="366" t="s">
        <v>327</v>
      </c>
    </row>
    <row r="2" spans="1:6" ht="9" customHeight="1" x14ac:dyDescent="0.2">
      <c r="A2" s="331"/>
    </row>
    <row r="3" spans="1:6" x14ac:dyDescent="0.15">
      <c r="A3" s="330" t="s">
        <v>326</v>
      </c>
    </row>
    <row r="4" spans="1:6" ht="6" customHeight="1" x14ac:dyDescent="0.15">
      <c r="A4" s="330"/>
    </row>
    <row r="5" spans="1:6" s="326" customFormat="1" ht="13.5" customHeight="1" x14ac:dyDescent="0.4">
      <c r="A5" s="491" t="s">
        <v>70</v>
      </c>
      <c r="B5" s="329" t="s">
        <v>325</v>
      </c>
      <c r="C5" s="329" t="s">
        <v>324</v>
      </c>
      <c r="D5" s="493" t="s">
        <v>323</v>
      </c>
      <c r="E5" s="493" t="s">
        <v>322</v>
      </c>
      <c r="F5" s="329" t="s">
        <v>321</v>
      </c>
    </row>
    <row r="6" spans="1:6" s="326" customFormat="1" ht="13.5" customHeight="1" x14ac:dyDescent="0.4">
      <c r="A6" s="492"/>
      <c r="B6" s="328" t="s">
        <v>320</v>
      </c>
      <c r="C6" s="328" t="s">
        <v>319</v>
      </c>
      <c r="D6" s="494"/>
      <c r="E6" s="494"/>
      <c r="F6" s="327" t="s">
        <v>318</v>
      </c>
    </row>
    <row r="7" spans="1:6" s="176" customFormat="1" ht="7.5" customHeight="1" x14ac:dyDescent="0.15">
      <c r="A7" s="325"/>
      <c r="B7" s="178"/>
      <c r="C7" s="178"/>
      <c r="D7" s="324"/>
      <c r="E7" s="324"/>
      <c r="F7" s="323"/>
    </row>
    <row r="8" spans="1:6" s="176" customFormat="1" ht="17.100000000000001" customHeight="1" x14ac:dyDescent="0.15">
      <c r="A8" s="322" t="s">
        <v>317</v>
      </c>
      <c r="B8" s="173">
        <v>5727</v>
      </c>
      <c r="C8" s="200">
        <v>1269.0999999999999</v>
      </c>
      <c r="D8" s="175">
        <v>73405</v>
      </c>
      <c r="E8" s="175">
        <v>64552</v>
      </c>
      <c r="F8" s="174">
        <v>96.8</v>
      </c>
    </row>
    <row r="9" spans="1:6" s="176" customFormat="1" ht="17.100000000000001" customHeight="1" x14ac:dyDescent="0.15">
      <c r="A9" s="321">
        <v>23</v>
      </c>
      <c r="B9" s="175">
        <v>5754</v>
      </c>
      <c r="C9" s="200">
        <v>1275.3</v>
      </c>
      <c r="D9" s="175">
        <v>74123</v>
      </c>
      <c r="E9" s="175">
        <v>65761</v>
      </c>
      <c r="F9" s="174">
        <v>97.2</v>
      </c>
    </row>
    <row r="10" spans="1:6" s="174" customFormat="1" ht="17.100000000000001" customHeight="1" x14ac:dyDescent="0.15">
      <c r="A10" s="179">
        <v>24</v>
      </c>
      <c r="B10" s="175">
        <v>5768</v>
      </c>
      <c r="C10" s="200">
        <v>1279.8</v>
      </c>
      <c r="D10" s="175">
        <v>74850</v>
      </c>
      <c r="E10" s="175">
        <v>67450</v>
      </c>
      <c r="F10" s="174">
        <v>97.3</v>
      </c>
    </row>
    <row r="11" spans="1:6" s="174" customFormat="1" ht="15.75" customHeight="1" x14ac:dyDescent="0.15">
      <c r="A11" s="321">
        <v>25</v>
      </c>
      <c r="B11" s="175">
        <v>5779</v>
      </c>
      <c r="C11" s="200">
        <v>1285.5</v>
      </c>
      <c r="D11" s="175">
        <v>75574</v>
      </c>
      <c r="E11" s="175">
        <v>68552</v>
      </c>
      <c r="F11" s="174">
        <v>97.4</v>
      </c>
    </row>
    <row r="12" spans="1:6" s="174" customFormat="1" ht="15.75" customHeight="1" x14ac:dyDescent="0.15">
      <c r="A12" s="231">
        <v>26</v>
      </c>
      <c r="B12" s="173">
        <v>5785</v>
      </c>
      <c r="C12" s="195">
        <v>1289</v>
      </c>
      <c r="D12" s="171">
        <v>75609</v>
      </c>
      <c r="E12" s="171">
        <v>68896</v>
      </c>
      <c r="F12" s="170">
        <v>97.5</v>
      </c>
    </row>
    <row r="13" spans="1:6" s="174" customFormat="1" ht="15.75" customHeight="1" x14ac:dyDescent="0.15">
      <c r="A13" s="321">
        <v>27</v>
      </c>
      <c r="B13" s="173">
        <v>5802</v>
      </c>
      <c r="C13" s="195">
        <v>1293.5999999999999</v>
      </c>
      <c r="D13" s="171">
        <v>75728</v>
      </c>
      <c r="E13" s="171">
        <v>69213</v>
      </c>
      <c r="F13" s="170">
        <v>97.5</v>
      </c>
    </row>
    <row r="14" spans="1:6" s="174" customFormat="1" ht="15.75" customHeight="1" x14ac:dyDescent="0.15">
      <c r="A14" s="231">
        <v>28</v>
      </c>
      <c r="B14" s="173">
        <v>5809</v>
      </c>
      <c r="C14" s="195">
        <v>1296.2</v>
      </c>
      <c r="D14" s="171">
        <v>76429</v>
      </c>
      <c r="E14" s="171">
        <v>70314</v>
      </c>
      <c r="F14" s="170">
        <v>97.6</v>
      </c>
    </row>
    <row r="15" spans="1:6" s="174" customFormat="1" ht="15.75" customHeight="1" x14ac:dyDescent="0.15">
      <c r="A15" s="231">
        <v>29</v>
      </c>
      <c r="B15" s="173">
        <v>5815</v>
      </c>
      <c r="C15" s="195">
        <v>1299</v>
      </c>
      <c r="D15" s="171">
        <v>77093</v>
      </c>
      <c r="E15" s="171">
        <v>71273</v>
      </c>
      <c r="F15" s="170">
        <v>97.7</v>
      </c>
    </row>
    <row r="16" spans="1:6" s="174" customFormat="1" ht="15.75" customHeight="1" x14ac:dyDescent="0.15">
      <c r="A16" s="231">
        <v>30</v>
      </c>
      <c r="B16" s="173">
        <v>5824</v>
      </c>
      <c r="C16" s="195">
        <v>1301</v>
      </c>
      <c r="D16" s="171">
        <v>77698</v>
      </c>
      <c r="E16" s="171">
        <v>72306</v>
      </c>
      <c r="F16" s="170">
        <v>97.7</v>
      </c>
    </row>
    <row r="17" spans="1:6" s="174" customFormat="1" ht="15.75" customHeight="1" x14ac:dyDescent="0.15">
      <c r="A17" s="231" t="s">
        <v>340</v>
      </c>
      <c r="B17" s="173">
        <v>5831</v>
      </c>
      <c r="C17" s="195">
        <v>1303</v>
      </c>
      <c r="D17" s="171">
        <v>78020</v>
      </c>
      <c r="E17" s="171">
        <v>73088</v>
      </c>
      <c r="F17" s="170">
        <v>97.8</v>
      </c>
    </row>
    <row r="18" spans="1:6" s="176" customFormat="1" ht="9" customHeight="1" x14ac:dyDescent="0.15">
      <c r="A18" s="320"/>
      <c r="B18" s="319"/>
      <c r="C18" s="318"/>
      <c r="D18" s="318"/>
      <c r="E18" s="318"/>
      <c r="F18" s="318"/>
    </row>
    <row r="19" spans="1:6" s="121" customFormat="1" ht="13.5" customHeight="1" x14ac:dyDescent="0.15">
      <c r="A19" s="121" t="s">
        <v>316</v>
      </c>
    </row>
  </sheetData>
  <mergeCells count="3">
    <mergeCell ref="A5:A6"/>
    <mergeCell ref="D5:D6"/>
    <mergeCell ref="E5:E6"/>
  </mergeCells>
  <phoneticPr fontI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zoomScaleNormal="100" workbookViewId="0"/>
  </sheetViews>
  <sheetFormatPr defaultRowHeight="13.5" x14ac:dyDescent="0.15"/>
  <cols>
    <col min="1" max="3" width="13.625" style="317" customWidth="1"/>
    <col min="4" max="16384" width="9" style="317"/>
  </cols>
  <sheetData>
    <row r="1" spans="1:3" ht="24" customHeight="1" x14ac:dyDescent="0.15">
      <c r="A1" s="366" t="s">
        <v>329</v>
      </c>
    </row>
    <row r="2" spans="1:3" ht="9" customHeight="1" x14ac:dyDescent="0.2">
      <c r="A2" s="331"/>
    </row>
    <row r="3" spans="1:3" x14ac:dyDescent="0.15">
      <c r="A3" s="330" t="s">
        <v>326</v>
      </c>
    </row>
    <row r="4" spans="1:3" ht="6" customHeight="1" x14ac:dyDescent="0.15">
      <c r="A4" s="330"/>
    </row>
    <row r="5" spans="1:3" s="326" customFormat="1" ht="15" customHeight="1" x14ac:dyDescent="0.4">
      <c r="A5" s="491" t="s">
        <v>70</v>
      </c>
      <c r="B5" s="329" t="s">
        <v>328</v>
      </c>
      <c r="C5" s="329" t="s">
        <v>324</v>
      </c>
    </row>
    <row r="6" spans="1:3" s="326" customFormat="1" ht="15" customHeight="1" x14ac:dyDescent="0.4">
      <c r="A6" s="492"/>
      <c r="B6" s="328" t="s">
        <v>320</v>
      </c>
      <c r="C6" s="328" t="s">
        <v>319</v>
      </c>
    </row>
    <row r="7" spans="1:3" s="176" customFormat="1" ht="6" customHeight="1" x14ac:dyDescent="0.15">
      <c r="A7" s="325"/>
      <c r="B7" s="178"/>
      <c r="C7" s="178"/>
    </row>
    <row r="8" spans="1:3" s="176" customFormat="1" ht="17.100000000000001" customHeight="1" x14ac:dyDescent="0.15">
      <c r="A8" s="321" t="s">
        <v>317</v>
      </c>
      <c r="B8" s="175">
        <v>1421</v>
      </c>
      <c r="C8" s="174">
        <v>105.4</v>
      </c>
    </row>
    <row r="9" spans="1:3" s="176" customFormat="1" ht="17.100000000000001" customHeight="1" x14ac:dyDescent="0.15">
      <c r="A9" s="321">
        <v>23</v>
      </c>
      <c r="B9" s="175">
        <v>1449</v>
      </c>
      <c r="C9" s="174">
        <v>108.1</v>
      </c>
    </row>
    <row r="10" spans="1:3" s="174" customFormat="1" ht="17.100000000000001" customHeight="1" x14ac:dyDescent="0.15">
      <c r="A10" s="179">
        <v>24</v>
      </c>
      <c r="B10" s="175">
        <v>1461</v>
      </c>
      <c r="C10" s="174">
        <v>109.4</v>
      </c>
    </row>
    <row r="11" spans="1:3" s="174" customFormat="1" ht="17.100000000000001" customHeight="1" x14ac:dyDescent="0.15">
      <c r="A11" s="321">
        <v>25</v>
      </c>
      <c r="B11" s="175">
        <v>1476</v>
      </c>
      <c r="C11" s="174">
        <v>111.9</v>
      </c>
    </row>
    <row r="12" spans="1:3" s="174" customFormat="1" ht="17.100000000000001" customHeight="1" x14ac:dyDescent="0.15">
      <c r="A12" s="231">
        <v>26</v>
      </c>
      <c r="B12" s="173">
        <v>1487</v>
      </c>
      <c r="C12" s="170">
        <v>120</v>
      </c>
    </row>
    <row r="13" spans="1:3" s="174" customFormat="1" ht="17.100000000000001" customHeight="1" x14ac:dyDescent="0.15">
      <c r="A13" s="321">
        <v>27</v>
      </c>
      <c r="B13" s="173">
        <v>1501</v>
      </c>
      <c r="C13" s="170">
        <v>115.1</v>
      </c>
    </row>
    <row r="14" spans="1:3" s="174" customFormat="1" ht="17.100000000000001" customHeight="1" x14ac:dyDescent="0.15">
      <c r="A14" s="231">
        <v>28</v>
      </c>
      <c r="B14" s="173">
        <v>1523</v>
      </c>
      <c r="C14" s="170">
        <v>117.8</v>
      </c>
    </row>
    <row r="15" spans="1:3" s="174" customFormat="1" ht="17.100000000000001" customHeight="1" x14ac:dyDescent="0.15">
      <c r="A15" s="231">
        <v>29</v>
      </c>
      <c r="B15" s="173">
        <v>1539</v>
      </c>
      <c r="C15" s="170">
        <v>119.1</v>
      </c>
    </row>
    <row r="16" spans="1:3" s="174" customFormat="1" ht="17.100000000000001" customHeight="1" x14ac:dyDescent="0.15">
      <c r="A16" s="231">
        <v>30</v>
      </c>
      <c r="B16" s="173">
        <v>1552</v>
      </c>
      <c r="C16" s="170">
        <v>120.2</v>
      </c>
    </row>
    <row r="17" spans="1:3" s="174" customFormat="1" ht="17.100000000000001" customHeight="1" x14ac:dyDescent="0.15">
      <c r="A17" s="231" t="s">
        <v>340</v>
      </c>
      <c r="B17" s="173">
        <v>1574</v>
      </c>
      <c r="C17" s="170">
        <v>122.7</v>
      </c>
    </row>
    <row r="18" spans="1:3" s="176" customFormat="1" ht="6" customHeight="1" x14ac:dyDescent="0.15">
      <c r="A18" s="334"/>
      <c r="B18" s="333"/>
      <c r="C18" s="332"/>
    </row>
    <row r="19" spans="1:3" s="121" customFormat="1" ht="15" customHeight="1" x14ac:dyDescent="0.15">
      <c r="A19" s="121" t="s">
        <v>316</v>
      </c>
    </row>
  </sheetData>
  <mergeCells count="1">
    <mergeCell ref="A5:A6"/>
  </mergeCells>
  <phoneticPr fontI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Normal="100" workbookViewId="0">
      <pane ySplit="8" topLeftCell="A9" activePane="bottomLeft" state="frozen"/>
      <selection pane="bottomLeft"/>
    </sheetView>
  </sheetViews>
  <sheetFormatPr defaultRowHeight="13.5" x14ac:dyDescent="0.15"/>
  <cols>
    <col min="1" max="1" width="13.625" style="1" customWidth="1"/>
    <col min="2" max="2" width="7" style="1" customWidth="1"/>
    <col min="3" max="3" width="7.25" style="1" customWidth="1"/>
    <col min="4" max="4" width="7.75" style="1" customWidth="1"/>
    <col min="5" max="5" width="9.875" style="1" customWidth="1"/>
    <col min="6" max="6" width="9.75" style="1" customWidth="1"/>
    <col min="7" max="7" width="7.625" style="1" customWidth="1"/>
    <col min="8" max="8" width="9.625" style="1" customWidth="1"/>
    <col min="9" max="9" width="10.625" style="1" customWidth="1"/>
    <col min="10" max="16384" width="9" style="1"/>
  </cols>
  <sheetData>
    <row r="1" spans="1:9" ht="24" customHeight="1" x14ac:dyDescent="0.15">
      <c r="A1" s="365" t="s">
        <v>335</v>
      </c>
    </row>
    <row r="2" spans="1:9" ht="9" customHeight="1" x14ac:dyDescent="0.2">
      <c r="A2" s="24"/>
    </row>
    <row r="3" spans="1:9" x14ac:dyDescent="0.15">
      <c r="A3" s="23" t="s">
        <v>334</v>
      </c>
    </row>
    <row r="4" spans="1:9" x14ac:dyDescent="0.15">
      <c r="A4" s="23" t="s">
        <v>45</v>
      </c>
    </row>
    <row r="5" spans="1:9" ht="12" customHeight="1" x14ac:dyDescent="0.15">
      <c r="A5" s="23"/>
    </row>
    <row r="6" spans="1:9" s="18" customFormat="1" ht="14.25" customHeight="1" x14ac:dyDescent="0.4">
      <c r="A6" s="22"/>
      <c r="B6" s="371" t="s">
        <v>44</v>
      </c>
      <c r="C6" s="372"/>
      <c r="D6" s="371" t="s">
        <v>43</v>
      </c>
      <c r="E6" s="373"/>
      <c r="F6" s="372"/>
      <c r="G6" s="371" t="s">
        <v>42</v>
      </c>
      <c r="H6" s="373"/>
      <c r="I6" s="373"/>
    </row>
    <row r="7" spans="1:9" s="18" customFormat="1" ht="14.25" customHeight="1" x14ac:dyDescent="0.4">
      <c r="A7" s="21" t="s">
        <v>41</v>
      </c>
      <c r="B7" s="377" t="s">
        <v>40</v>
      </c>
      <c r="C7" s="377" t="s">
        <v>35</v>
      </c>
      <c r="D7" s="377" t="s">
        <v>38</v>
      </c>
      <c r="E7" s="374" t="s">
        <v>39</v>
      </c>
      <c r="F7" s="375"/>
      <c r="G7" s="377" t="s">
        <v>38</v>
      </c>
      <c r="H7" s="374" t="s">
        <v>37</v>
      </c>
      <c r="I7" s="376"/>
    </row>
    <row r="8" spans="1:9" s="18" customFormat="1" ht="14.25" customHeight="1" x14ac:dyDescent="0.4">
      <c r="A8" s="20"/>
      <c r="B8" s="378"/>
      <c r="C8" s="378"/>
      <c r="D8" s="378"/>
      <c r="E8" s="341" t="s">
        <v>36</v>
      </c>
      <c r="F8" s="19" t="s">
        <v>35</v>
      </c>
      <c r="G8" s="378"/>
      <c r="H8" s="19" t="s">
        <v>36</v>
      </c>
      <c r="I8" s="342" t="s">
        <v>35</v>
      </c>
    </row>
    <row r="9" spans="1:9" s="5" customFormat="1" x14ac:dyDescent="0.15">
      <c r="A9" s="16"/>
      <c r="B9" s="17"/>
      <c r="C9" s="16"/>
      <c r="D9" s="16"/>
      <c r="E9" s="15"/>
      <c r="F9" s="16"/>
      <c r="G9" s="16"/>
      <c r="H9" s="15"/>
      <c r="I9" s="16"/>
    </row>
    <row r="10" spans="1:9" s="10" customFormat="1" x14ac:dyDescent="0.15">
      <c r="A10" s="16" t="s">
        <v>333</v>
      </c>
      <c r="B10" s="12">
        <v>33</v>
      </c>
      <c r="C10" s="11">
        <v>7675</v>
      </c>
      <c r="D10" s="11" t="s">
        <v>332</v>
      </c>
      <c r="E10" s="11">
        <v>27</v>
      </c>
      <c r="F10" s="11">
        <v>294</v>
      </c>
      <c r="G10" s="11">
        <v>265</v>
      </c>
      <c r="H10" s="11" t="s">
        <v>19</v>
      </c>
      <c r="I10" s="11" t="s">
        <v>19</v>
      </c>
    </row>
    <row r="11" spans="1:9" s="10" customFormat="1" ht="12.6" customHeight="1" x14ac:dyDescent="0.15">
      <c r="A11" s="15"/>
      <c r="B11" s="12"/>
      <c r="C11" s="11"/>
      <c r="D11" s="14"/>
      <c r="E11" s="11"/>
      <c r="F11" s="11"/>
      <c r="G11" s="11"/>
      <c r="H11" s="11"/>
      <c r="I11" s="11"/>
    </row>
    <row r="12" spans="1:9" s="10" customFormat="1" ht="15.6" customHeight="1" x14ac:dyDescent="0.15">
      <c r="A12" s="13" t="s">
        <v>34</v>
      </c>
      <c r="B12" s="12">
        <v>17</v>
      </c>
      <c r="C12" s="11">
        <v>5057</v>
      </c>
      <c r="D12" s="11">
        <v>251</v>
      </c>
      <c r="E12" s="11">
        <v>10</v>
      </c>
      <c r="F12" s="11">
        <v>90</v>
      </c>
      <c r="G12" s="11">
        <v>142</v>
      </c>
      <c r="H12" s="11" t="s">
        <v>19</v>
      </c>
      <c r="I12" s="11" t="s">
        <v>19</v>
      </c>
    </row>
    <row r="13" spans="1:9" s="10" customFormat="1" ht="15.6" customHeight="1" x14ac:dyDescent="0.15">
      <c r="A13" s="13" t="s">
        <v>33</v>
      </c>
      <c r="B13" s="12">
        <v>2</v>
      </c>
      <c r="C13" s="11">
        <v>228</v>
      </c>
      <c r="D13" s="11">
        <v>37</v>
      </c>
      <c r="E13" s="11">
        <v>2</v>
      </c>
      <c r="F13" s="11">
        <v>29</v>
      </c>
      <c r="G13" s="11">
        <v>20</v>
      </c>
      <c r="H13" s="11" t="s">
        <v>19</v>
      </c>
      <c r="I13" s="11" t="s">
        <v>19</v>
      </c>
    </row>
    <row r="14" spans="1:9" s="10" customFormat="1" ht="15.6" customHeight="1" x14ac:dyDescent="0.15">
      <c r="A14" s="13" t="s">
        <v>32</v>
      </c>
      <c r="B14" s="12">
        <v>3</v>
      </c>
      <c r="C14" s="11">
        <v>597</v>
      </c>
      <c r="D14" s="11">
        <v>24</v>
      </c>
      <c r="E14" s="11">
        <v>4</v>
      </c>
      <c r="F14" s="11">
        <v>50</v>
      </c>
      <c r="G14" s="11">
        <v>12</v>
      </c>
      <c r="H14" s="11" t="s">
        <v>19</v>
      </c>
      <c r="I14" s="11" t="s">
        <v>19</v>
      </c>
    </row>
    <row r="15" spans="1:9" s="10" customFormat="1" ht="15.6" customHeight="1" x14ac:dyDescent="0.15">
      <c r="A15" s="13" t="s">
        <v>31</v>
      </c>
      <c r="B15" s="12" t="s">
        <v>19</v>
      </c>
      <c r="C15" s="11" t="s">
        <v>19</v>
      </c>
      <c r="D15" s="11">
        <v>21</v>
      </c>
      <c r="E15" s="11">
        <v>1</v>
      </c>
      <c r="F15" s="11">
        <v>8</v>
      </c>
      <c r="G15" s="11">
        <v>9</v>
      </c>
      <c r="H15" s="11" t="s">
        <v>19</v>
      </c>
      <c r="I15" s="11" t="s">
        <v>19</v>
      </c>
    </row>
    <row r="16" spans="1:9" s="10" customFormat="1" ht="15.6" customHeight="1" x14ac:dyDescent="0.15">
      <c r="A16" s="13" t="s">
        <v>30</v>
      </c>
      <c r="B16" s="12">
        <v>4</v>
      </c>
      <c r="C16" s="11">
        <v>560</v>
      </c>
      <c r="D16" s="11" t="s">
        <v>331</v>
      </c>
      <c r="E16" s="11">
        <v>2</v>
      </c>
      <c r="F16" s="11">
        <v>21</v>
      </c>
      <c r="G16" s="11">
        <v>30</v>
      </c>
      <c r="H16" s="11" t="s">
        <v>19</v>
      </c>
      <c r="I16" s="11" t="s">
        <v>19</v>
      </c>
    </row>
    <row r="17" spans="1:9" s="10" customFormat="1" ht="15.6" customHeight="1" x14ac:dyDescent="0.15">
      <c r="A17" s="13" t="s">
        <v>29</v>
      </c>
      <c r="B17" s="12">
        <v>2</v>
      </c>
      <c r="C17" s="11">
        <v>622</v>
      </c>
      <c r="D17" s="11">
        <v>35</v>
      </c>
      <c r="E17" s="11">
        <v>4</v>
      </c>
      <c r="F17" s="11">
        <v>36</v>
      </c>
      <c r="G17" s="11">
        <v>19</v>
      </c>
      <c r="H17" s="11" t="s">
        <v>19</v>
      </c>
      <c r="I17" s="11" t="s">
        <v>19</v>
      </c>
    </row>
    <row r="18" spans="1:9" s="10" customFormat="1" ht="15.6" customHeight="1" x14ac:dyDescent="0.15">
      <c r="A18" s="13" t="s">
        <v>28</v>
      </c>
      <c r="B18" s="12">
        <v>1</v>
      </c>
      <c r="C18" s="11">
        <v>152</v>
      </c>
      <c r="D18" s="11">
        <v>12</v>
      </c>
      <c r="E18" s="11">
        <v>1</v>
      </c>
      <c r="F18" s="11">
        <v>19</v>
      </c>
      <c r="G18" s="11">
        <v>3</v>
      </c>
      <c r="H18" s="11" t="s">
        <v>19</v>
      </c>
      <c r="I18" s="11" t="s">
        <v>19</v>
      </c>
    </row>
    <row r="19" spans="1:9" s="10" customFormat="1" ht="15.6" customHeight="1" x14ac:dyDescent="0.15">
      <c r="A19" s="13" t="s">
        <v>27</v>
      </c>
      <c r="B19" s="12" t="s">
        <v>19</v>
      </c>
      <c r="C19" s="11" t="s">
        <v>19</v>
      </c>
      <c r="D19" s="11">
        <v>10</v>
      </c>
      <c r="E19" s="11" t="s">
        <v>19</v>
      </c>
      <c r="F19" s="11" t="s">
        <v>19</v>
      </c>
      <c r="G19" s="11">
        <v>6</v>
      </c>
      <c r="H19" s="11" t="s">
        <v>19</v>
      </c>
      <c r="I19" s="11" t="s">
        <v>19</v>
      </c>
    </row>
    <row r="20" spans="1:9" s="10" customFormat="1" ht="15.6" customHeight="1" x14ac:dyDescent="0.15">
      <c r="A20" s="13" t="s">
        <v>26</v>
      </c>
      <c r="B20" s="12" t="s">
        <v>19</v>
      </c>
      <c r="C20" s="11" t="s">
        <v>19</v>
      </c>
      <c r="D20" s="11" t="s">
        <v>25</v>
      </c>
      <c r="E20" s="11" t="s">
        <v>19</v>
      </c>
      <c r="F20" s="11" t="s">
        <v>19</v>
      </c>
      <c r="G20" s="11">
        <v>2</v>
      </c>
      <c r="H20" s="11" t="s">
        <v>19</v>
      </c>
      <c r="I20" s="11" t="s">
        <v>19</v>
      </c>
    </row>
    <row r="21" spans="1:9" s="10" customFormat="1" ht="15.6" customHeight="1" x14ac:dyDescent="0.15">
      <c r="A21" s="13" t="s">
        <v>24</v>
      </c>
      <c r="B21" s="12">
        <v>2</v>
      </c>
      <c r="C21" s="11">
        <v>366</v>
      </c>
      <c r="D21" s="11">
        <v>22</v>
      </c>
      <c r="E21" s="11">
        <v>1</v>
      </c>
      <c r="F21" s="11">
        <v>6</v>
      </c>
      <c r="G21" s="11">
        <v>10</v>
      </c>
      <c r="H21" s="11" t="s">
        <v>19</v>
      </c>
      <c r="I21" s="11" t="s">
        <v>19</v>
      </c>
    </row>
    <row r="22" spans="1:9" s="10" customFormat="1" ht="15.6" customHeight="1" x14ac:dyDescent="0.15">
      <c r="A22" s="13" t="s">
        <v>23</v>
      </c>
      <c r="B22" s="12">
        <v>1</v>
      </c>
      <c r="C22" s="11">
        <v>43</v>
      </c>
      <c r="D22" s="11">
        <v>4</v>
      </c>
      <c r="E22" s="11" t="s">
        <v>19</v>
      </c>
      <c r="F22" s="11" t="s">
        <v>19</v>
      </c>
      <c r="G22" s="11">
        <v>3</v>
      </c>
      <c r="H22" s="11" t="s">
        <v>19</v>
      </c>
      <c r="I22" s="11" t="s">
        <v>19</v>
      </c>
    </row>
    <row r="23" spans="1:9" s="10" customFormat="1" ht="15.6" customHeight="1" x14ac:dyDescent="0.15">
      <c r="A23" s="13" t="s">
        <v>22</v>
      </c>
      <c r="B23" s="12">
        <v>1</v>
      </c>
      <c r="C23" s="11">
        <v>50</v>
      </c>
      <c r="D23" s="11">
        <v>6</v>
      </c>
      <c r="E23" s="11" t="s">
        <v>19</v>
      </c>
      <c r="F23" s="11" t="s">
        <v>19</v>
      </c>
      <c r="G23" s="11">
        <v>2</v>
      </c>
      <c r="H23" s="11" t="s">
        <v>19</v>
      </c>
      <c r="I23" s="11" t="s">
        <v>19</v>
      </c>
    </row>
    <row r="24" spans="1:9" s="10" customFormat="1" ht="15.6" customHeight="1" x14ac:dyDescent="0.15">
      <c r="A24" s="13" t="s">
        <v>21</v>
      </c>
      <c r="B24" s="12" t="s">
        <v>19</v>
      </c>
      <c r="C24" s="11" t="s">
        <v>19</v>
      </c>
      <c r="D24" s="11">
        <v>3</v>
      </c>
      <c r="E24" s="11">
        <v>1</v>
      </c>
      <c r="F24" s="11">
        <v>16</v>
      </c>
      <c r="G24" s="11">
        <v>3</v>
      </c>
      <c r="H24" s="11" t="s">
        <v>19</v>
      </c>
      <c r="I24" s="11" t="s">
        <v>19</v>
      </c>
    </row>
    <row r="25" spans="1:9" s="10" customFormat="1" ht="15.6" customHeight="1" x14ac:dyDescent="0.15">
      <c r="A25" s="13" t="s">
        <v>20</v>
      </c>
      <c r="B25" s="12" t="s">
        <v>19</v>
      </c>
      <c r="C25" s="11" t="s">
        <v>19</v>
      </c>
      <c r="D25" s="11">
        <v>6</v>
      </c>
      <c r="E25" s="11">
        <v>1</v>
      </c>
      <c r="F25" s="11">
        <v>19</v>
      </c>
      <c r="G25" s="11">
        <v>4</v>
      </c>
      <c r="H25" s="11" t="s">
        <v>19</v>
      </c>
      <c r="I25" s="11" t="s">
        <v>19</v>
      </c>
    </row>
    <row r="26" spans="1:9" s="5" customFormat="1" x14ac:dyDescent="0.15">
      <c r="A26" s="9"/>
      <c r="B26" s="8"/>
      <c r="C26" s="6"/>
      <c r="D26" s="6"/>
      <c r="E26" s="6"/>
      <c r="F26" s="6"/>
      <c r="G26" s="6"/>
      <c r="H26" s="7"/>
      <c r="I26" s="6"/>
    </row>
    <row r="27" spans="1:9" x14ac:dyDescent="0.15">
      <c r="A27" s="4" t="s">
        <v>18</v>
      </c>
      <c r="F27" s="3"/>
    </row>
    <row r="28" spans="1:9" x14ac:dyDescent="0.15">
      <c r="A28" s="2" t="s">
        <v>17</v>
      </c>
    </row>
  </sheetData>
  <mergeCells count="9">
    <mergeCell ref="B6:C6"/>
    <mergeCell ref="D6:F6"/>
    <mergeCell ref="G6:I6"/>
    <mergeCell ref="E7:F7"/>
    <mergeCell ref="H7:I7"/>
    <mergeCell ref="B7:B8"/>
    <mergeCell ref="C7:C8"/>
    <mergeCell ref="D7:D8"/>
    <mergeCell ref="G7:G8"/>
  </mergeCells>
  <phoneticPr fontI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zoomScaleNormal="100" workbookViewId="0"/>
  </sheetViews>
  <sheetFormatPr defaultRowHeight="13.5" x14ac:dyDescent="0.4"/>
  <cols>
    <col min="1" max="1" width="8.875" style="25" customWidth="1"/>
    <col min="2" max="2" width="6" style="25" customWidth="1"/>
    <col min="3" max="3" width="7" style="25" customWidth="1"/>
    <col min="4" max="4" width="6.25" style="25" customWidth="1"/>
    <col min="5" max="5" width="7.875" style="25" customWidth="1"/>
    <col min="6" max="6" width="6" style="25" customWidth="1"/>
    <col min="7" max="7" width="6.375" style="25" customWidth="1"/>
    <col min="8" max="8" width="6" style="25" customWidth="1"/>
    <col min="9" max="9" width="6.875" style="25" customWidth="1"/>
    <col min="10" max="10" width="6.125" style="25" customWidth="1"/>
    <col min="11" max="11" width="6.375" style="25" customWidth="1"/>
    <col min="12" max="12" width="6.5" style="25" customWidth="1"/>
    <col min="13" max="16384" width="9" style="25"/>
  </cols>
  <sheetData>
    <row r="1" spans="1:12" ht="24" customHeight="1" x14ac:dyDescent="0.4">
      <c r="A1" s="47" t="s">
        <v>76</v>
      </c>
    </row>
    <row r="2" spans="1:12" ht="9" customHeight="1" x14ac:dyDescent="0.4">
      <c r="A2" s="46"/>
    </row>
    <row r="3" spans="1:12" x14ac:dyDescent="0.4">
      <c r="A3" s="45" t="s">
        <v>75</v>
      </c>
      <c r="H3" s="43"/>
    </row>
    <row r="4" spans="1:12" x14ac:dyDescent="0.4">
      <c r="A4" s="45" t="s">
        <v>74</v>
      </c>
      <c r="H4" s="43"/>
    </row>
    <row r="5" spans="1:12" ht="6" customHeight="1" x14ac:dyDescent="0.4">
      <c r="A5" s="44"/>
      <c r="H5" s="43"/>
    </row>
    <row r="6" spans="1:12" ht="13.15" customHeight="1" x14ac:dyDescent="0.4">
      <c r="A6" s="347"/>
      <c r="B6" s="381" t="s">
        <v>73</v>
      </c>
      <c r="C6" s="382"/>
      <c r="D6" s="381" t="s">
        <v>72</v>
      </c>
      <c r="E6" s="382"/>
      <c r="F6" s="385" t="s">
        <v>71</v>
      </c>
      <c r="G6" s="386"/>
      <c r="H6" s="386"/>
      <c r="I6" s="386"/>
      <c r="J6" s="386"/>
      <c r="K6" s="386"/>
      <c r="L6" s="386"/>
    </row>
    <row r="7" spans="1:12" ht="13.15" customHeight="1" x14ac:dyDescent="0.4">
      <c r="A7" s="348" t="s">
        <v>70</v>
      </c>
      <c r="B7" s="383"/>
      <c r="C7" s="384"/>
      <c r="D7" s="383"/>
      <c r="E7" s="384"/>
      <c r="F7" s="379" t="s">
        <v>40</v>
      </c>
      <c r="G7" s="385" t="s">
        <v>69</v>
      </c>
      <c r="H7" s="386"/>
      <c r="I7" s="386"/>
      <c r="J7" s="386"/>
      <c r="K7" s="386"/>
      <c r="L7" s="386"/>
    </row>
    <row r="8" spans="1:12" ht="13.15" customHeight="1" x14ac:dyDescent="0.4">
      <c r="A8" s="345"/>
      <c r="B8" s="345" t="s">
        <v>40</v>
      </c>
      <c r="C8" s="42" t="s">
        <v>35</v>
      </c>
      <c r="D8" s="343" t="s">
        <v>40</v>
      </c>
      <c r="E8" s="345" t="s">
        <v>35</v>
      </c>
      <c r="F8" s="380"/>
      <c r="G8" s="345" t="s">
        <v>68</v>
      </c>
      <c r="H8" s="345" t="s">
        <v>67</v>
      </c>
      <c r="I8" s="349" t="s">
        <v>66</v>
      </c>
      <c r="J8" s="345" t="s">
        <v>65</v>
      </c>
      <c r="K8" s="346" t="s">
        <v>64</v>
      </c>
      <c r="L8" s="344" t="s">
        <v>63</v>
      </c>
    </row>
    <row r="9" spans="1:12" ht="9" customHeight="1" x14ac:dyDescent="0.4">
      <c r="A9" s="41"/>
      <c r="B9" s="39"/>
      <c r="C9" s="40"/>
      <c r="D9" s="39"/>
      <c r="E9" s="39"/>
      <c r="F9" s="39"/>
      <c r="G9" s="39"/>
      <c r="H9" s="39"/>
      <c r="I9" s="39"/>
      <c r="J9" s="39"/>
      <c r="K9" s="28"/>
      <c r="L9" s="39"/>
    </row>
    <row r="10" spans="1:12" ht="16.5" customHeight="1" x14ac:dyDescent="0.4">
      <c r="A10" s="38" t="s">
        <v>62</v>
      </c>
      <c r="B10" s="35">
        <v>17</v>
      </c>
      <c r="C10" s="28">
        <v>4776</v>
      </c>
      <c r="D10" s="28">
        <v>4</v>
      </c>
      <c r="E10" s="28">
        <v>880</v>
      </c>
      <c r="F10" s="28">
        <v>13</v>
      </c>
      <c r="G10" s="28">
        <v>3896</v>
      </c>
      <c r="H10" s="28">
        <v>40</v>
      </c>
      <c r="I10" s="28">
        <v>2</v>
      </c>
      <c r="J10" s="28">
        <v>50</v>
      </c>
      <c r="K10" s="37" t="s">
        <v>19</v>
      </c>
      <c r="L10" s="28">
        <v>3804</v>
      </c>
    </row>
    <row r="11" spans="1:12" ht="17.100000000000001" customHeight="1" x14ac:dyDescent="0.4">
      <c r="A11" s="36" t="s">
        <v>61</v>
      </c>
      <c r="B11" s="35">
        <v>17</v>
      </c>
      <c r="C11" s="28">
        <v>4758</v>
      </c>
      <c r="D11" s="28">
        <v>4</v>
      </c>
      <c r="E11" s="28">
        <v>880</v>
      </c>
      <c r="F11" s="28">
        <v>13</v>
      </c>
      <c r="G11" s="28">
        <v>3878</v>
      </c>
      <c r="H11" s="28">
        <v>40</v>
      </c>
      <c r="I11" s="28">
        <v>2</v>
      </c>
      <c r="J11" s="28">
        <v>50</v>
      </c>
      <c r="K11" s="28">
        <v>339</v>
      </c>
      <c r="L11" s="28">
        <v>3447</v>
      </c>
    </row>
    <row r="12" spans="1:12" ht="17.100000000000001" customHeight="1" x14ac:dyDescent="0.4">
      <c r="A12" s="36" t="s">
        <v>60</v>
      </c>
      <c r="B12" s="35">
        <v>18</v>
      </c>
      <c r="C12" s="28">
        <v>5202</v>
      </c>
      <c r="D12" s="28">
        <v>4</v>
      </c>
      <c r="E12" s="28">
        <v>1066</v>
      </c>
      <c r="F12" s="28">
        <v>14</v>
      </c>
      <c r="G12" s="28">
        <v>4136</v>
      </c>
      <c r="H12" s="28">
        <v>40</v>
      </c>
      <c r="I12" s="28">
        <v>2</v>
      </c>
      <c r="J12" s="28">
        <v>50</v>
      </c>
      <c r="K12" s="28">
        <v>429</v>
      </c>
      <c r="L12" s="28">
        <v>3615</v>
      </c>
    </row>
    <row r="13" spans="1:12" ht="17.100000000000001" customHeight="1" x14ac:dyDescent="0.4">
      <c r="A13" s="36" t="s">
        <v>59</v>
      </c>
      <c r="B13" s="35">
        <v>17</v>
      </c>
      <c r="C13" s="34">
        <v>5064</v>
      </c>
      <c r="D13" s="34">
        <v>4</v>
      </c>
      <c r="E13" s="34">
        <v>954</v>
      </c>
      <c r="F13" s="34">
        <v>13</v>
      </c>
      <c r="G13" s="34">
        <v>4110</v>
      </c>
      <c r="H13" s="34">
        <v>40</v>
      </c>
      <c r="I13" s="34">
        <v>2</v>
      </c>
      <c r="J13" s="34">
        <v>50</v>
      </c>
      <c r="K13" s="34">
        <v>427</v>
      </c>
      <c r="L13" s="34">
        <v>3591</v>
      </c>
    </row>
    <row r="14" spans="1:12" s="33" customFormat="1" ht="17.100000000000001" customHeight="1" x14ac:dyDescent="0.4">
      <c r="A14" s="36" t="s">
        <v>58</v>
      </c>
      <c r="B14" s="35">
        <v>17</v>
      </c>
      <c r="C14" s="34">
        <v>5052</v>
      </c>
      <c r="D14" s="34">
        <v>4</v>
      </c>
      <c r="E14" s="34">
        <v>954</v>
      </c>
      <c r="F14" s="34">
        <v>13</v>
      </c>
      <c r="G14" s="34">
        <v>4098</v>
      </c>
      <c r="H14" s="34">
        <v>40</v>
      </c>
      <c r="I14" s="34">
        <v>2</v>
      </c>
      <c r="J14" s="34">
        <v>50</v>
      </c>
      <c r="K14" s="34">
        <v>375</v>
      </c>
      <c r="L14" s="34">
        <v>3631</v>
      </c>
    </row>
    <row r="15" spans="1:12" s="33" customFormat="1" ht="17.100000000000001" customHeight="1" x14ac:dyDescent="0.4">
      <c r="A15" s="36" t="s">
        <v>57</v>
      </c>
      <c r="B15" s="35">
        <v>17</v>
      </c>
      <c r="C15" s="34">
        <v>5045</v>
      </c>
      <c r="D15" s="34">
        <v>4</v>
      </c>
      <c r="E15" s="34">
        <v>952</v>
      </c>
      <c r="F15" s="34">
        <v>13</v>
      </c>
      <c r="G15" s="34">
        <v>4093</v>
      </c>
      <c r="H15" s="34">
        <v>40</v>
      </c>
      <c r="I15" s="34">
        <v>2</v>
      </c>
      <c r="J15" s="34">
        <v>50</v>
      </c>
      <c r="K15" s="34">
        <v>331</v>
      </c>
      <c r="L15" s="34">
        <v>3670</v>
      </c>
    </row>
    <row r="16" spans="1:12" s="33" customFormat="1" ht="17.100000000000001" customHeight="1" x14ac:dyDescent="0.4">
      <c r="A16" s="36" t="s">
        <v>56</v>
      </c>
      <c r="B16" s="35">
        <v>17</v>
      </c>
      <c r="C16" s="34">
        <v>5154</v>
      </c>
      <c r="D16" s="34">
        <v>4</v>
      </c>
      <c r="E16" s="34">
        <v>1064</v>
      </c>
      <c r="F16" s="34">
        <v>13</v>
      </c>
      <c r="G16" s="34">
        <v>4090</v>
      </c>
      <c r="H16" s="34">
        <v>40</v>
      </c>
      <c r="I16" s="34">
        <v>2</v>
      </c>
      <c r="J16" s="34">
        <v>50</v>
      </c>
      <c r="K16" s="34">
        <v>328</v>
      </c>
      <c r="L16" s="34">
        <v>3670</v>
      </c>
    </row>
    <row r="17" spans="1:12" s="33" customFormat="1" ht="17.100000000000001" customHeight="1" x14ac:dyDescent="0.4">
      <c r="A17" s="36" t="s">
        <v>55</v>
      </c>
      <c r="B17" s="35">
        <v>17</v>
      </c>
      <c r="C17" s="34">
        <v>5142</v>
      </c>
      <c r="D17" s="34">
        <v>4</v>
      </c>
      <c r="E17" s="34">
        <v>1064</v>
      </c>
      <c r="F17" s="34">
        <v>13</v>
      </c>
      <c r="G17" s="34">
        <v>4078</v>
      </c>
      <c r="H17" s="34">
        <v>40</v>
      </c>
      <c r="I17" s="34">
        <v>2</v>
      </c>
      <c r="J17" s="34">
        <v>50</v>
      </c>
      <c r="K17" s="34">
        <v>328</v>
      </c>
      <c r="L17" s="34">
        <v>3658</v>
      </c>
    </row>
    <row r="18" spans="1:12" s="33" customFormat="1" ht="17.25" customHeight="1" x14ac:dyDescent="0.4">
      <c r="A18" s="36" t="s">
        <v>54</v>
      </c>
      <c r="B18" s="35">
        <v>17</v>
      </c>
      <c r="C18" s="34">
        <v>5104</v>
      </c>
      <c r="D18" s="34">
        <v>4</v>
      </c>
      <c r="E18" s="34">
        <v>1064</v>
      </c>
      <c r="F18" s="34">
        <v>13</v>
      </c>
      <c r="G18" s="34">
        <v>4040</v>
      </c>
      <c r="H18" s="34">
        <v>40</v>
      </c>
      <c r="I18" s="34">
        <v>2</v>
      </c>
      <c r="J18" s="34">
        <v>50</v>
      </c>
      <c r="K18" s="34">
        <v>268</v>
      </c>
      <c r="L18" s="34">
        <v>3680</v>
      </c>
    </row>
    <row r="19" spans="1:12" s="33" customFormat="1" ht="17.25" customHeight="1" x14ac:dyDescent="0.4">
      <c r="A19" s="36" t="s">
        <v>53</v>
      </c>
      <c r="B19" s="35">
        <v>17</v>
      </c>
      <c r="C19" s="34">
        <v>5131</v>
      </c>
      <c r="D19" s="34">
        <v>4</v>
      </c>
      <c r="E19" s="34">
        <v>1064</v>
      </c>
      <c r="F19" s="34">
        <v>13</v>
      </c>
      <c r="G19" s="34">
        <v>4067</v>
      </c>
      <c r="H19" s="34">
        <v>40</v>
      </c>
      <c r="I19" s="34">
        <v>2</v>
      </c>
      <c r="J19" s="34">
        <v>50</v>
      </c>
      <c r="K19" s="34">
        <v>268</v>
      </c>
      <c r="L19" s="34">
        <v>3707</v>
      </c>
    </row>
    <row r="20" spans="1:12" s="33" customFormat="1" ht="17.25" customHeight="1" x14ac:dyDescent="0.4">
      <c r="A20" s="36" t="s">
        <v>52</v>
      </c>
      <c r="B20" s="35">
        <v>17</v>
      </c>
      <c r="C20" s="34">
        <v>5168</v>
      </c>
      <c r="D20" s="34">
        <v>4</v>
      </c>
      <c r="E20" s="34">
        <v>1116</v>
      </c>
      <c r="F20" s="34">
        <v>13</v>
      </c>
      <c r="G20" s="34">
        <v>4052</v>
      </c>
      <c r="H20" s="34">
        <v>36</v>
      </c>
      <c r="I20" s="34">
        <v>2</v>
      </c>
      <c r="J20" s="34">
        <v>50</v>
      </c>
      <c r="K20" s="34">
        <v>242</v>
      </c>
      <c r="L20" s="34">
        <v>3722</v>
      </c>
    </row>
    <row r="21" spans="1:12" s="33" customFormat="1" ht="17.25" customHeight="1" x14ac:dyDescent="0.4">
      <c r="A21" s="36" t="s">
        <v>51</v>
      </c>
      <c r="B21" s="35">
        <v>17</v>
      </c>
      <c r="C21" s="34">
        <v>5180</v>
      </c>
      <c r="D21" s="34">
        <v>4</v>
      </c>
      <c r="E21" s="34">
        <v>1116</v>
      </c>
      <c r="F21" s="34">
        <v>13</v>
      </c>
      <c r="G21" s="34">
        <v>4064</v>
      </c>
      <c r="H21" s="34">
        <v>36</v>
      </c>
      <c r="I21" s="34">
        <v>2</v>
      </c>
      <c r="J21" s="34">
        <v>30</v>
      </c>
      <c r="K21" s="34">
        <v>192</v>
      </c>
      <c r="L21" s="34">
        <v>3804</v>
      </c>
    </row>
    <row r="22" spans="1:12" s="33" customFormat="1" ht="17.25" customHeight="1" x14ac:dyDescent="0.4">
      <c r="A22" s="36" t="s">
        <v>50</v>
      </c>
      <c r="B22" s="35">
        <v>17</v>
      </c>
      <c r="C22" s="34">
        <v>5180</v>
      </c>
      <c r="D22" s="34">
        <v>4</v>
      </c>
      <c r="E22" s="34">
        <v>1116</v>
      </c>
      <c r="F22" s="34">
        <v>13</v>
      </c>
      <c r="G22" s="34">
        <v>4064</v>
      </c>
      <c r="H22" s="34">
        <v>36</v>
      </c>
      <c r="I22" s="34">
        <v>2</v>
      </c>
      <c r="J22" s="34">
        <v>30</v>
      </c>
      <c r="K22" s="34">
        <v>192</v>
      </c>
      <c r="L22" s="34">
        <v>3804</v>
      </c>
    </row>
    <row r="23" spans="1:12" s="33" customFormat="1" ht="17.25" customHeight="1" x14ac:dyDescent="0.4">
      <c r="A23" s="36" t="s">
        <v>49</v>
      </c>
      <c r="B23" s="35">
        <v>17</v>
      </c>
      <c r="C23" s="34">
        <v>5180</v>
      </c>
      <c r="D23" s="34">
        <v>4</v>
      </c>
      <c r="E23" s="34">
        <v>1116</v>
      </c>
      <c r="F23" s="34">
        <v>13</v>
      </c>
      <c r="G23" s="34">
        <v>4064</v>
      </c>
      <c r="H23" s="34">
        <v>36</v>
      </c>
      <c r="I23" s="34">
        <v>2</v>
      </c>
      <c r="J23" s="34">
        <v>30</v>
      </c>
      <c r="K23" s="34">
        <v>300</v>
      </c>
      <c r="L23" s="34">
        <v>3696</v>
      </c>
    </row>
    <row r="24" spans="1:12" s="33" customFormat="1" ht="17.25" customHeight="1" x14ac:dyDescent="0.4">
      <c r="A24" s="36" t="s">
        <v>48</v>
      </c>
      <c r="B24" s="35">
        <v>17</v>
      </c>
      <c r="C24" s="34">
        <v>5180</v>
      </c>
      <c r="D24" s="34">
        <v>4</v>
      </c>
      <c r="E24" s="34">
        <v>1116</v>
      </c>
      <c r="F24" s="34">
        <v>13</v>
      </c>
      <c r="G24" s="34">
        <v>4064</v>
      </c>
      <c r="H24" s="34">
        <v>36</v>
      </c>
      <c r="I24" s="34">
        <v>2</v>
      </c>
      <c r="J24" s="34">
        <v>30</v>
      </c>
      <c r="K24" s="34">
        <v>300</v>
      </c>
      <c r="L24" s="34">
        <v>3696</v>
      </c>
    </row>
    <row r="25" spans="1:12" s="33" customFormat="1" ht="17.25" customHeight="1" x14ac:dyDescent="0.4">
      <c r="A25" s="36" t="s">
        <v>47</v>
      </c>
      <c r="B25" s="35">
        <v>17</v>
      </c>
      <c r="C25" s="34">
        <v>5111</v>
      </c>
      <c r="D25" s="34">
        <v>4</v>
      </c>
      <c r="E25" s="34">
        <v>1104</v>
      </c>
      <c r="F25" s="34">
        <v>13</v>
      </c>
      <c r="G25" s="34">
        <v>4007</v>
      </c>
      <c r="H25" s="34">
        <v>36</v>
      </c>
      <c r="I25" s="34">
        <v>2</v>
      </c>
      <c r="J25" s="34">
        <v>30</v>
      </c>
      <c r="K25" s="34">
        <v>300</v>
      </c>
      <c r="L25" s="34">
        <v>3639</v>
      </c>
    </row>
    <row r="26" spans="1:12" s="33" customFormat="1" ht="17.25" customHeight="1" x14ac:dyDescent="0.4">
      <c r="A26" s="36" t="s">
        <v>46</v>
      </c>
      <c r="B26" s="35">
        <v>17</v>
      </c>
      <c r="C26" s="34">
        <v>5060</v>
      </c>
      <c r="D26" s="34">
        <v>4</v>
      </c>
      <c r="E26" s="34">
        <v>1104</v>
      </c>
      <c r="F26" s="34">
        <v>13</v>
      </c>
      <c r="G26" s="34">
        <v>3956</v>
      </c>
      <c r="H26" s="34">
        <v>36</v>
      </c>
      <c r="I26" s="34">
        <v>2</v>
      </c>
      <c r="J26" s="34">
        <v>30</v>
      </c>
      <c r="K26" s="34">
        <v>300</v>
      </c>
      <c r="L26" s="34">
        <v>3588</v>
      </c>
    </row>
    <row r="27" spans="1:12" s="33" customFormat="1" ht="17.25" customHeight="1" x14ac:dyDescent="0.4">
      <c r="A27" s="36" t="s">
        <v>336</v>
      </c>
      <c r="B27" s="35">
        <v>17</v>
      </c>
      <c r="C27" s="34">
        <v>5057</v>
      </c>
      <c r="D27" s="34">
        <v>4</v>
      </c>
      <c r="E27" s="34">
        <v>1104</v>
      </c>
      <c r="F27" s="34">
        <v>13</v>
      </c>
      <c r="G27" s="34">
        <v>3953</v>
      </c>
      <c r="H27" s="34">
        <v>36</v>
      </c>
      <c r="I27" s="34">
        <v>2</v>
      </c>
      <c r="J27" s="34">
        <v>30</v>
      </c>
      <c r="K27" s="34">
        <v>300</v>
      </c>
      <c r="L27" s="34">
        <v>3585</v>
      </c>
    </row>
    <row r="28" spans="1:12" ht="9" customHeight="1" x14ac:dyDescent="0.4">
      <c r="A28" s="32"/>
      <c r="B28" s="31"/>
      <c r="C28" s="30"/>
      <c r="D28" s="30"/>
      <c r="E28" s="30"/>
      <c r="F28" s="30"/>
      <c r="G28" s="30"/>
      <c r="H28" s="30"/>
      <c r="I28" s="30"/>
      <c r="J28" s="30"/>
      <c r="K28" s="30"/>
      <c r="L28" s="29"/>
    </row>
    <row r="29" spans="1:12" x14ac:dyDescent="0.4">
      <c r="A29" s="28" t="s">
        <v>18</v>
      </c>
    </row>
    <row r="31" spans="1:12" x14ac:dyDescent="0.15">
      <c r="A31" s="27"/>
      <c r="B31" s="26"/>
    </row>
    <row r="32" spans="1:12" x14ac:dyDescent="0.15">
      <c r="B32" s="26"/>
    </row>
  </sheetData>
  <mergeCells count="5">
    <mergeCell ref="F7:F8"/>
    <mergeCell ref="B6:C7"/>
    <mergeCell ref="D6:E7"/>
    <mergeCell ref="F6:L6"/>
    <mergeCell ref="G7:L7"/>
  </mergeCells>
  <phoneticPr fontId="1"/>
  <pageMargins left="0.70866141732283472"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zoomScaleNormal="100" workbookViewId="0">
      <pane ySplit="7" topLeftCell="A8" activePane="bottomLeft" state="frozen"/>
      <selection pane="bottomLeft"/>
    </sheetView>
  </sheetViews>
  <sheetFormatPr defaultRowHeight="13.5" x14ac:dyDescent="0.15"/>
  <cols>
    <col min="1" max="1" width="13.125" style="49" customWidth="1"/>
    <col min="2" max="15" width="8.5" style="49" customWidth="1"/>
    <col min="16" max="16384" width="9" style="48"/>
  </cols>
  <sheetData>
    <row r="1" spans="1:15" s="73" customFormat="1" ht="24" customHeight="1" x14ac:dyDescent="0.15">
      <c r="A1" s="370" t="s">
        <v>96</v>
      </c>
      <c r="B1" s="74"/>
      <c r="C1" s="74"/>
      <c r="D1" s="74"/>
      <c r="E1" s="74"/>
      <c r="F1" s="74"/>
      <c r="G1" s="74"/>
      <c r="H1" s="74"/>
      <c r="I1" s="74"/>
      <c r="J1" s="74"/>
      <c r="K1" s="74"/>
      <c r="L1" s="74"/>
      <c r="M1" s="74"/>
      <c r="N1" s="74"/>
      <c r="O1" s="74"/>
    </row>
    <row r="2" spans="1:15" s="73" customFormat="1" ht="9" customHeight="1" x14ac:dyDescent="0.2">
      <c r="A2" s="75"/>
      <c r="B2" s="74"/>
      <c r="C2" s="74"/>
      <c r="D2" s="74"/>
      <c r="E2" s="74"/>
      <c r="F2" s="74"/>
      <c r="G2" s="74"/>
      <c r="H2" s="74"/>
      <c r="I2" s="74"/>
      <c r="J2" s="74"/>
      <c r="K2" s="74"/>
      <c r="L2" s="74"/>
      <c r="M2" s="74"/>
      <c r="N2" s="74"/>
      <c r="O2" s="74"/>
    </row>
    <row r="3" spans="1:15" s="73" customFormat="1" x14ac:dyDescent="0.15">
      <c r="A3" s="72" t="s">
        <v>95</v>
      </c>
      <c r="B3" s="74"/>
      <c r="C3" s="74"/>
      <c r="D3" s="74"/>
      <c r="E3" s="74"/>
      <c r="F3" s="74"/>
      <c r="G3" s="74"/>
      <c r="H3" s="74"/>
      <c r="I3" s="74"/>
      <c r="J3" s="74"/>
      <c r="K3" s="74"/>
      <c r="L3" s="74"/>
      <c r="M3" s="74"/>
      <c r="N3" s="74"/>
      <c r="O3" s="74"/>
    </row>
    <row r="4" spans="1:15" s="51" customFormat="1" ht="6" customHeight="1" thickBot="1" x14ac:dyDescent="0.2">
      <c r="A4" s="72"/>
      <c r="B4" s="71"/>
      <c r="C4" s="71"/>
      <c r="D4" s="71"/>
      <c r="E4" s="71"/>
      <c r="F4" s="71"/>
      <c r="G4" s="71"/>
      <c r="H4" s="71"/>
      <c r="I4" s="71"/>
      <c r="J4" s="71"/>
      <c r="K4" s="71"/>
      <c r="L4" s="71"/>
      <c r="M4" s="71"/>
      <c r="N4" s="71"/>
      <c r="O4" s="71"/>
    </row>
    <row r="5" spans="1:15" s="51" customFormat="1" ht="12.75" customHeight="1" x14ac:dyDescent="0.15">
      <c r="A5" s="405" t="s">
        <v>70</v>
      </c>
      <c r="B5" s="393" t="s">
        <v>94</v>
      </c>
      <c r="C5" s="394"/>
      <c r="D5" s="394"/>
      <c r="E5" s="394"/>
      <c r="F5" s="395"/>
      <c r="G5" s="399" t="s">
        <v>93</v>
      </c>
      <c r="H5" s="400"/>
      <c r="I5" s="400"/>
      <c r="J5" s="401"/>
      <c r="K5" s="387" t="s">
        <v>92</v>
      </c>
      <c r="L5" s="388"/>
      <c r="M5" s="388"/>
      <c r="N5" s="388"/>
      <c r="O5" s="389"/>
    </row>
    <row r="6" spans="1:15" s="51" customFormat="1" ht="12.95" customHeight="1" thickBot="1" x14ac:dyDescent="0.2">
      <c r="A6" s="406"/>
      <c r="B6" s="396"/>
      <c r="C6" s="397"/>
      <c r="D6" s="397"/>
      <c r="E6" s="397"/>
      <c r="F6" s="398"/>
      <c r="G6" s="402"/>
      <c r="H6" s="403"/>
      <c r="I6" s="403"/>
      <c r="J6" s="404"/>
      <c r="K6" s="390"/>
      <c r="L6" s="391"/>
      <c r="M6" s="391"/>
      <c r="N6" s="391"/>
      <c r="O6" s="392"/>
    </row>
    <row r="7" spans="1:15" s="51" customFormat="1" ht="74.25" customHeight="1" thickBot="1" x14ac:dyDescent="0.2">
      <c r="A7" s="406"/>
      <c r="B7" s="70" t="s">
        <v>88</v>
      </c>
      <c r="C7" s="69" t="s">
        <v>86</v>
      </c>
      <c r="D7" s="68" t="s">
        <v>91</v>
      </c>
      <c r="E7" s="67" t="s">
        <v>90</v>
      </c>
      <c r="F7" s="66" t="s">
        <v>84</v>
      </c>
      <c r="G7" s="70" t="s">
        <v>88</v>
      </c>
      <c r="H7" s="69" t="s">
        <v>86</v>
      </c>
      <c r="I7" s="67" t="s">
        <v>89</v>
      </c>
      <c r="J7" s="66" t="s">
        <v>84</v>
      </c>
      <c r="K7" s="70" t="s">
        <v>88</v>
      </c>
      <c r="L7" s="69" t="s">
        <v>87</v>
      </c>
      <c r="M7" s="68" t="s">
        <v>86</v>
      </c>
      <c r="N7" s="67" t="s">
        <v>85</v>
      </c>
      <c r="O7" s="66" t="s">
        <v>84</v>
      </c>
    </row>
    <row r="8" spans="1:15" s="62" customFormat="1" ht="12" x14ac:dyDescent="0.15">
      <c r="A8" s="65"/>
      <c r="B8" s="65"/>
      <c r="C8" s="64"/>
      <c r="D8" s="64"/>
      <c r="E8" s="64"/>
      <c r="F8" s="63"/>
      <c r="G8" s="65"/>
      <c r="H8" s="64"/>
      <c r="I8" s="64"/>
      <c r="J8" s="63"/>
      <c r="K8" s="65"/>
      <c r="L8" s="64"/>
      <c r="M8" s="64"/>
      <c r="N8" s="64"/>
      <c r="O8" s="63"/>
    </row>
    <row r="9" spans="1:15" s="56" customFormat="1" ht="17.100000000000001" customHeight="1" x14ac:dyDescent="0.15">
      <c r="A9" s="61" t="s">
        <v>83</v>
      </c>
      <c r="B9" s="59">
        <v>1182</v>
      </c>
      <c r="C9" s="58">
        <v>1085</v>
      </c>
      <c r="D9" s="58">
        <v>5</v>
      </c>
      <c r="E9" s="58">
        <v>67</v>
      </c>
      <c r="F9" s="57">
        <v>25</v>
      </c>
      <c r="G9" s="59">
        <v>212</v>
      </c>
      <c r="H9" s="58">
        <v>204</v>
      </c>
      <c r="I9" s="58">
        <v>2</v>
      </c>
      <c r="J9" s="57">
        <v>6</v>
      </c>
      <c r="K9" s="59">
        <v>682</v>
      </c>
      <c r="L9" s="58">
        <v>332</v>
      </c>
      <c r="M9" s="58">
        <v>148</v>
      </c>
      <c r="N9" s="58">
        <v>156</v>
      </c>
      <c r="O9" s="57">
        <v>46</v>
      </c>
    </row>
    <row r="10" spans="1:15" s="56" customFormat="1" ht="17.100000000000001" customHeight="1" x14ac:dyDescent="0.15">
      <c r="A10" s="60" t="s">
        <v>82</v>
      </c>
      <c r="B10" s="59">
        <v>1206</v>
      </c>
      <c r="C10" s="58">
        <v>1103</v>
      </c>
      <c r="D10" s="58">
        <v>4</v>
      </c>
      <c r="E10" s="58">
        <v>64</v>
      </c>
      <c r="F10" s="57">
        <v>35</v>
      </c>
      <c r="G10" s="59">
        <v>212</v>
      </c>
      <c r="H10" s="58">
        <v>206</v>
      </c>
      <c r="I10" s="58">
        <v>1</v>
      </c>
      <c r="J10" s="57">
        <v>5</v>
      </c>
      <c r="K10" s="59">
        <v>695</v>
      </c>
      <c r="L10" s="58">
        <v>359</v>
      </c>
      <c r="M10" s="58">
        <v>157</v>
      </c>
      <c r="N10" s="58">
        <v>136</v>
      </c>
      <c r="O10" s="57">
        <v>43</v>
      </c>
    </row>
    <row r="11" spans="1:15" s="56" customFormat="1" ht="17.100000000000001" customHeight="1" x14ac:dyDescent="0.15">
      <c r="A11" s="60" t="s">
        <v>81</v>
      </c>
      <c r="B11" s="59">
        <v>1200</v>
      </c>
      <c r="C11" s="58">
        <v>1109</v>
      </c>
      <c r="D11" s="58">
        <v>6</v>
      </c>
      <c r="E11" s="58">
        <v>60</v>
      </c>
      <c r="F11" s="57">
        <v>25</v>
      </c>
      <c r="G11" s="59">
        <v>206</v>
      </c>
      <c r="H11" s="58">
        <v>201</v>
      </c>
      <c r="I11" s="58">
        <v>2</v>
      </c>
      <c r="J11" s="57">
        <v>3</v>
      </c>
      <c r="K11" s="59">
        <v>716</v>
      </c>
      <c r="L11" s="58">
        <v>374</v>
      </c>
      <c r="M11" s="58">
        <v>164</v>
      </c>
      <c r="N11" s="58">
        <v>135</v>
      </c>
      <c r="O11" s="57">
        <v>43</v>
      </c>
    </row>
    <row r="12" spans="1:15" s="56" customFormat="1" ht="17.100000000000001" customHeight="1" x14ac:dyDescent="0.15">
      <c r="A12" s="60" t="s">
        <v>80</v>
      </c>
      <c r="B12" s="59">
        <v>1203</v>
      </c>
      <c r="C12" s="58">
        <v>1120</v>
      </c>
      <c r="D12" s="58">
        <v>1</v>
      </c>
      <c r="E12" s="58">
        <v>62</v>
      </c>
      <c r="F12" s="57">
        <v>20</v>
      </c>
      <c r="G12" s="59">
        <v>205</v>
      </c>
      <c r="H12" s="58">
        <v>202</v>
      </c>
      <c r="I12" s="58">
        <v>1</v>
      </c>
      <c r="J12" s="57">
        <v>2</v>
      </c>
      <c r="K12" s="59">
        <v>750</v>
      </c>
      <c r="L12" s="58">
        <v>401</v>
      </c>
      <c r="M12" s="58">
        <v>179</v>
      </c>
      <c r="N12" s="58">
        <v>130</v>
      </c>
      <c r="O12" s="57">
        <v>40</v>
      </c>
    </row>
    <row r="13" spans="1:15" s="51" customFormat="1" ht="12.75" thickBot="1" x14ac:dyDescent="0.2">
      <c r="A13" s="55"/>
      <c r="B13" s="54"/>
      <c r="C13" s="53"/>
      <c r="D13" s="53"/>
      <c r="E13" s="53"/>
      <c r="F13" s="52"/>
      <c r="G13" s="54"/>
      <c r="H13" s="53"/>
      <c r="I13" s="53"/>
      <c r="J13" s="52"/>
      <c r="K13" s="54"/>
      <c r="L13" s="53"/>
      <c r="M13" s="53"/>
      <c r="N13" s="53"/>
      <c r="O13" s="52"/>
    </row>
    <row r="14" spans="1:15" s="51" customFormat="1" ht="12" x14ac:dyDescent="0.15">
      <c r="A14" s="50" t="s">
        <v>79</v>
      </c>
      <c r="B14" s="50"/>
      <c r="C14" s="50"/>
      <c r="D14" s="50"/>
      <c r="E14" s="50"/>
      <c r="F14" s="50"/>
      <c r="G14" s="50"/>
      <c r="H14" s="50"/>
      <c r="I14" s="50"/>
      <c r="J14" s="50"/>
      <c r="K14" s="50"/>
      <c r="L14" s="50"/>
      <c r="M14" s="50"/>
      <c r="N14" s="50"/>
      <c r="O14" s="50"/>
    </row>
    <row r="15" spans="1:15" s="51" customFormat="1" ht="12" x14ac:dyDescent="0.15">
      <c r="A15" s="50" t="s">
        <v>78</v>
      </c>
      <c r="B15" s="50"/>
      <c r="C15" s="50"/>
      <c r="D15" s="50"/>
      <c r="E15" s="50"/>
      <c r="F15" s="50"/>
      <c r="G15" s="50"/>
      <c r="H15" s="50"/>
      <c r="I15" s="50"/>
      <c r="J15" s="50"/>
      <c r="K15" s="50"/>
      <c r="L15" s="50"/>
      <c r="M15" s="50"/>
      <c r="N15" s="50"/>
      <c r="O15" s="50"/>
    </row>
    <row r="16" spans="1:15" x14ac:dyDescent="0.15">
      <c r="A16" s="50" t="s">
        <v>77</v>
      </c>
    </row>
  </sheetData>
  <mergeCells count="4">
    <mergeCell ref="K5:O6"/>
    <mergeCell ref="B5:F6"/>
    <mergeCell ref="G5:J6"/>
    <mergeCell ref="A5:A7"/>
  </mergeCells>
  <phoneticPr fontId="1"/>
  <pageMargins left="0.70866141732283472" right="0.708661417322834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zoomScaleNormal="100" workbookViewId="0"/>
  </sheetViews>
  <sheetFormatPr defaultRowHeight="13.5" x14ac:dyDescent="0.15"/>
  <cols>
    <col min="1" max="1" width="10.125" style="48" customWidth="1"/>
    <col min="2" max="13" width="8.625" style="48" customWidth="1"/>
    <col min="14" max="16384" width="9" style="48"/>
  </cols>
  <sheetData>
    <row r="1" spans="1:14" s="73" customFormat="1" ht="24" customHeight="1" x14ac:dyDescent="0.15">
      <c r="A1" s="369" t="s">
        <v>118</v>
      </c>
    </row>
    <row r="2" spans="1:14" s="73" customFormat="1" ht="9" customHeight="1" x14ac:dyDescent="0.2">
      <c r="A2" s="101"/>
    </row>
    <row r="3" spans="1:14" x14ac:dyDescent="0.15">
      <c r="A3" s="100" t="s">
        <v>117</v>
      </c>
      <c r="B3" s="73"/>
      <c r="C3" s="98"/>
      <c r="D3" s="98"/>
      <c r="E3" s="98"/>
      <c r="F3" s="98"/>
      <c r="G3" s="99"/>
      <c r="H3" s="98"/>
    </row>
    <row r="4" spans="1:14" ht="6" customHeight="1" x14ac:dyDescent="0.15">
      <c r="A4" s="97"/>
      <c r="B4" s="89"/>
      <c r="C4" s="95"/>
      <c r="D4" s="95"/>
      <c r="E4" s="95"/>
      <c r="F4" s="95"/>
      <c r="G4" s="96"/>
      <c r="H4" s="95"/>
      <c r="I4" s="76"/>
      <c r="J4" s="76"/>
      <c r="K4" s="76"/>
      <c r="L4" s="76"/>
      <c r="M4" s="76"/>
    </row>
    <row r="5" spans="1:14" ht="15" customHeight="1" x14ac:dyDescent="0.15">
      <c r="A5" s="409" t="s">
        <v>70</v>
      </c>
      <c r="B5" s="407" t="s">
        <v>38</v>
      </c>
      <c r="C5" s="407" t="s">
        <v>94</v>
      </c>
      <c r="D5" s="407" t="s">
        <v>116</v>
      </c>
      <c r="E5" s="407" t="s">
        <v>92</v>
      </c>
      <c r="F5" s="407" t="s">
        <v>115</v>
      </c>
      <c r="G5" s="407" t="s">
        <v>114</v>
      </c>
      <c r="H5" s="407" t="s">
        <v>113</v>
      </c>
      <c r="I5" s="94" t="s">
        <v>112</v>
      </c>
      <c r="J5" s="94" t="s">
        <v>111</v>
      </c>
      <c r="K5" s="94" t="s">
        <v>110</v>
      </c>
      <c r="L5" s="94" t="s">
        <v>109</v>
      </c>
      <c r="M5" s="93" t="s">
        <v>108</v>
      </c>
    </row>
    <row r="6" spans="1:14" ht="15" customHeight="1" x14ac:dyDescent="0.15">
      <c r="A6" s="410"/>
      <c r="B6" s="408"/>
      <c r="C6" s="408"/>
      <c r="D6" s="408"/>
      <c r="E6" s="408"/>
      <c r="F6" s="408"/>
      <c r="G6" s="408"/>
      <c r="H6" s="408"/>
      <c r="I6" s="92" t="s">
        <v>107</v>
      </c>
      <c r="J6" s="92" t="s">
        <v>106</v>
      </c>
      <c r="K6" s="92" t="s">
        <v>105</v>
      </c>
      <c r="L6" s="92" t="s">
        <v>104</v>
      </c>
      <c r="M6" s="91" t="s">
        <v>103</v>
      </c>
    </row>
    <row r="7" spans="1:14" ht="9" customHeight="1" x14ac:dyDescent="0.15">
      <c r="A7" s="90"/>
      <c r="B7" s="89"/>
      <c r="C7" s="89"/>
      <c r="D7" s="89"/>
      <c r="E7" s="89"/>
      <c r="F7" s="89"/>
      <c r="G7" s="89"/>
      <c r="H7" s="88"/>
      <c r="I7" s="88"/>
      <c r="J7" s="88"/>
      <c r="K7" s="87"/>
      <c r="L7" s="87"/>
      <c r="M7" s="87"/>
    </row>
    <row r="8" spans="1:14" s="80" customFormat="1" ht="18.75" customHeight="1" x14ac:dyDescent="0.15">
      <c r="A8" s="86" t="s">
        <v>338</v>
      </c>
      <c r="B8" s="84">
        <v>563</v>
      </c>
      <c r="C8" s="82">
        <v>64</v>
      </c>
      <c r="D8" s="83" t="s">
        <v>98</v>
      </c>
      <c r="E8" s="82">
        <v>18</v>
      </c>
      <c r="F8" s="82">
        <v>3</v>
      </c>
      <c r="G8" s="82">
        <v>399</v>
      </c>
      <c r="H8" s="82">
        <v>0</v>
      </c>
      <c r="I8" s="83" t="s">
        <v>98</v>
      </c>
      <c r="J8" s="82">
        <v>17</v>
      </c>
      <c r="K8" s="82">
        <v>20</v>
      </c>
      <c r="L8" s="82">
        <v>14</v>
      </c>
      <c r="M8" s="82">
        <v>28</v>
      </c>
      <c r="N8" s="81"/>
    </row>
    <row r="9" spans="1:14" s="80" customFormat="1" ht="18.75" customHeight="1" x14ac:dyDescent="0.15">
      <c r="A9" s="85" t="s">
        <v>101</v>
      </c>
      <c r="B9" s="84">
        <v>564</v>
      </c>
      <c r="C9" s="82">
        <v>60</v>
      </c>
      <c r="D9" s="83">
        <v>1</v>
      </c>
      <c r="E9" s="82">
        <v>19</v>
      </c>
      <c r="F9" s="82">
        <v>4</v>
      </c>
      <c r="G9" s="82">
        <v>399</v>
      </c>
      <c r="H9" s="82">
        <v>0</v>
      </c>
      <c r="I9" s="83" t="s">
        <v>19</v>
      </c>
      <c r="J9" s="82">
        <v>17</v>
      </c>
      <c r="K9" s="82">
        <v>20</v>
      </c>
      <c r="L9" s="82">
        <v>15</v>
      </c>
      <c r="M9" s="82">
        <v>29</v>
      </c>
      <c r="N9" s="81"/>
    </row>
    <row r="10" spans="1:14" s="80" customFormat="1" ht="18.75" customHeight="1" x14ac:dyDescent="0.15">
      <c r="A10" s="85" t="s">
        <v>100</v>
      </c>
      <c r="B10" s="84">
        <v>559</v>
      </c>
      <c r="C10" s="82">
        <v>58</v>
      </c>
      <c r="D10" s="83">
        <v>1</v>
      </c>
      <c r="E10" s="82">
        <v>19</v>
      </c>
      <c r="F10" s="82">
        <v>3</v>
      </c>
      <c r="G10" s="82">
        <v>394</v>
      </c>
      <c r="H10" s="82">
        <v>0</v>
      </c>
      <c r="I10" s="83" t="s">
        <v>19</v>
      </c>
      <c r="J10" s="82">
        <v>18</v>
      </c>
      <c r="K10" s="82">
        <v>20</v>
      </c>
      <c r="L10" s="82">
        <v>17</v>
      </c>
      <c r="M10" s="82">
        <v>29</v>
      </c>
      <c r="N10" s="81"/>
    </row>
    <row r="11" spans="1:14" s="80" customFormat="1" ht="18.75" customHeight="1" x14ac:dyDescent="0.15">
      <c r="A11" s="85" t="s">
        <v>99</v>
      </c>
      <c r="B11" s="84">
        <v>566</v>
      </c>
      <c r="C11" s="82">
        <v>64</v>
      </c>
      <c r="D11" s="83">
        <v>1</v>
      </c>
      <c r="E11" s="82">
        <v>21</v>
      </c>
      <c r="F11" s="82">
        <v>3</v>
      </c>
      <c r="G11" s="82">
        <v>390</v>
      </c>
      <c r="H11" s="82">
        <v>0</v>
      </c>
      <c r="I11" s="83" t="s">
        <v>19</v>
      </c>
      <c r="J11" s="82">
        <v>18</v>
      </c>
      <c r="K11" s="82">
        <v>20</v>
      </c>
      <c r="L11" s="82">
        <v>20</v>
      </c>
      <c r="M11" s="82">
        <v>29</v>
      </c>
      <c r="N11" s="81"/>
    </row>
    <row r="12" spans="1:14" s="80" customFormat="1" ht="18.75" customHeight="1" x14ac:dyDescent="0.15">
      <c r="A12" s="85" t="s">
        <v>337</v>
      </c>
      <c r="B12" s="84">
        <v>558</v>
      </c>
      <c r="C12" s="82">
        <v>58</v>
      </c>
      <c r="D12" s="83">
        <v>1</v>
      </c>
      <c r="E12" s="82">
        <v>20</v>
      </c>
      <c r="F12" s="82">
        <v>3</v>
      </c>
      <c r="G12" s="82">
        <v>387</v>
      </c>
      <c r="H12" s="82">
        <v>0</v>
      </c>
      <c r="I12" s="83" t="s">
        <v>19</v>
      </c>
      <c r="J12" s="82">
        <v>18</v>
      </c>
      <c r="K12" s="82">
        <v>20</v>
      </c>
      <c r="L12" s="82">
        <v>22</v>
      </c>
      <c r="M12" s="82">
        <v>29</v>
      </c>
      <c r="N12" s="81"/>
    </row>
    <row r="13" spans="1:14" ht="9" customHeight="1" x14ac:dyDescent="0.15">
      <c r="A13" s="79"/>
      <c r="B13" s="78"/>
      <c r="C13" s="77"/>
      <c r="D13" s="77"/>
      <c r="E13" s="77"/>
      <c r="F13" s="77"/>
      <c r="G13" s="77"/>
      <c r="H13" s="77"/>
      <c r="I13" s="77"/>
      <c r="J13" s="77"/>
      <c r="K13" s="77"/>
      <c r="L13" s="77"/>
      <c r="M13" s="77"/>
    </row>
    <row r="14" spans="1:14" x14ac:dyDescent="0.15">
      <c r="A14" s="48" t="s">
        <v>97</v>
      </c>
    </row>
    <row r="18" spans="5:5" x14ac:dyDescent="0.15">
      <c r="E18" s="76"/>
    </row>
  </sheetData>
  <mergeCells count="8">
    <mergeCell ref="G5:G6"/>
    <mergeCell ref="H5:H6"/>
    <mergeCell ref="A5:A6"/>
    <mergeCell ref="B5:B6"/>
    <mergeCell ref="C5:C6"/>
    <mergeCell ref="D5:D6"/>
    <mergeCell ref="E5:E6"/>
    <mergeCell ref="F5:F6"/>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zoomScaleNormal="100" workbookViewId="0">
      <pane xSplit="1" topLeftCell="B1" activePane="topRight" state="frozen"/>
      <selection pane="topRight"/>
    </sheetView>
  </sheetViews>
  <sheetFormatPr defaultRowHeight="13.5" x14ac:dyDescent="0.15"/>
  <cols>
    <col min="1" max="1" width="17.625" style="80" customWidth="1"/>
    <col min="2" max="20" width="9.125" style="80" customWidth="1"/>
    <col min="21" max="16384" width="9" style="80"/>
  </cols>
  <sheetData>
    <row r="1" spans="1:22" s="109" customFormat="1" ht="24" customHeight="1" x14ac:dyDescent="0.15">
      <c r="A1" s="47" t="s">
        <v>138</v>
      </c>
    </row>
    <row r="2" spans="1:22" s="109" customFormat="1" ht="17.25" x14ac:dyDescent="0.2">
      <c r="A2" s="117"/>
    </row>
    <row r="3" spans="1:22" x14ac:dyDescent="0.15">
      <c r="A3" s="28" t="s">
        <v>344</v>
      </c>
      <c r="B3" s="109"/>
      <c r="C3" s="109"/>
      <c r="D3" s="109"/>
      <c r="E3" s="109"/>
      <c r="F3" s="116"/>
      <c r="G3" s="116"/>
      <c r="H3" s="116"/>
      <c r="I3" s="116"/>
      <c r="J3" s="116"/>
      <c r="K3" s="116"/>
    </row>
    <row r="4" spans="1:22" ht="13.5" customHeight="1" x14ac:dyDescent="0.15">
      <c r="A4" s="416" t="s">
        <v>137</v>
      </c>
      <c r="B4" s="379" t="s">
        <v>38</v>
      </c>
      <c r="C4" s="379" t="s">
        <v>136</v>
      </c>
      <c r="D4" s="379" t="s">
        <v>135</v>
      </c>
      <c r="E4" s="379" t="s">
        <v>134</v>
      </c>
      <c r="F4" s="379" t="s">
        <v>133</v>
      </c>
      <c r="G4" s="379" t="s">
        <v>132</v>
      </c>
      <c r="H4" s="379" t="s">
        <v>131</v>
      </c>
      <c r="I4" s="379" t="s">
        <v>130</v>
      </c>
      <c r="J4" s="379" t="s">
        <v>129</v>
      </c>
      <c r="K4" s="379" t="s">
        <v>343</v>
      </c>
      <c r="L4" s="379" t="s">
        <v>128</v>
      </c>
      <c r="M4" s="379" t="s">
        <v>127</v>
      </c>
      <c r="N4" s="379" t="s">
        <v>126</v>
      </c>
      <c r="O4" s="379" t="s">
        <v>125</v>
      </c>
      <c r="P4" s="379" t="s">
        <v>124</v>
      </c>
      <c r="Q4" s="415" t="s">
        <v>342</v>
      </c>
      <c r="R4" s="379" t="s">
        <v>123</v>
      </c>
      <c r="S4" s="379" t="s">
        <v>122</v>
      </c>
      <c r="T4" s="379" t="s">
        <v>121</v>
      </c>
      <c r="U4" s="411" t="s">
        <v>341</v>
      </c>
    </row>
    <row r="5" spans="1:22" x14ac:dyDescent="0.15">
      <c r="A5" s="417"/>
      <c r="B5" s="414"/>
      <c r="C5" s="414"/>
      <c r="D5" s="414"/>
      <c r="E5" s="414"/>
      <c r="F5" s="414"/>
      <c r="G5" s="414"/>
      <c r="H5" s="414"/>
      <c r="I5" s="414"/>
      <c r="J5" s="414"/>
      <c r="K5" s="414"/>
      <c r="L5" s="414"/>
      <c r="M5" s="414"/>
      <c r="N5" s="414"/>
      <c r="O5" s="414"/>
      <c r="P5" s="414"/>
      <c r="Q5" s="414"/>
      <c r="R5" s="414"/>
      <c r="S5" s="414"/>
      <c r="T5" s="414"/>
      <c r="U5" s="412"/>
    </row>
    <row r="6" spans="1:22" s="109" customFormat="1" ht="13.5" customHeight="1" x14ac:dyDescent="0.15">
      <c r="A6" s="418"/>
      <c r="B6" s="380"/>
      <c r="C6" s="380"/>
      <c r="D6" s="380"/>
      <c r="E6" s="380"/>
      <c r="F6" s="380"/>
      <c r="G6" s="380"/>
      <c r="H6" s="380"/>
      <c r="I6" s="380"/>
      <c r="J6" s="380"/>
      <c r="K6" s="380"/>
      <c r="L6" s="380"/>
      <c r="M6" s="380"/>
      <c r="N6" s="380"/>
      <c r="O6" s="380"/>
      <c r="P6" s="380"/>
      <c r="Q6" s="380"/>
      <c r="R6" s="380"/>
      <c r="S6" s="380"/>
      <c r="T6" s="380"/>
      <c r="U6" s="413"/>
    </row>
    <row r="7" spans="1:22" s="109" customFormat="1" ht="6" customHeight="1" x14ac:dyDescent="0.15">
      <c r="A7" s="115"/>
      <c r="B7" s="114"/>
      <c r="C7" s="58"/>
      <c r="D7" s="58"/>
      <c r="E7" s="58"/>
      <c r="F7" s="58"/>
      <c r="G7" s="58"/>
      <c r="H7" s="58"/>
      <c r="I7" s="58"/>
      <c r="J7" s="58"/>
      <c r="K7" s="82"/>
      <c r="L7" s="58"/>
      <c r="M7" s="82"/>
      <c r="N7" s="58"/>
      <c r="O7" s="58"/>
      <c r="P7" s="58"/>
      <c r="Q7" s="58"/>
      <c r="R7" s="58"/>
      <c r="S7" s="58"/>
      <c r="T7" s="58"/>
    </row>
    <row r="8" spans="1:22" s="109" customFormat="1" x14ac:dyDescent="0.15">
      <c r="A8" s="58" t="s">
        <v>120</v>
      </c>
      <c r="B8" s="113"/>
      <c r="C8" s="110"/>
      <c r="D8" s="110"/>
      <c r="E8" s="110"/>
      <c r="F8" s="110"/>
      <c r="G8" s="110"/>
      <c r="H8" s="110"/>
      <c r="I8" s="110"/>
      <c r="J8" s="110"/>
      <c r="K8" s="112"/>
      <c r="L8" s="111"/>
      <c r="M8" s="81"/>
      <c r="N8" s="110"/>
      <c r="O8" s="110"/>
      <c r="P8" s="110"/>
      <c r="Q8" s="110"/>
      <c r="R8" s="110"/>
      <c r="S8" s="110"/>
      <c r="T8" s="110"/>
    </row>
    <row r="9" spans="1:22" s="105" customFormat="1" ht="18.75" customHeight="1" x14ac:dyDescent="0.15">
      <c r="A9" s="85" t="s">
        <v>339</v>
      </c>
      <c r="B9" s="84">
        <v>154843</v>
      </c>
      <c r="C9" s="82">
        <v>20668</v>
      </c>
      <c r="D9" s="82">
        <v>16748</v>
      </c>
      <c r="E9" s="82">
        <v>6059</v>
      </c>
      <c r="F9" s="82">
        <v>15516</v>
      </c>
      <c r="G9" s="82">
        <v>9334</v>
      </c>
      <c r="H9" s="82">
        <v>17300</v>
      </c>
      <c r="I9" s="82">
        <v>13364</v>
      </c>
      <c r="J9" s="82">
        <v>21113</v>
      </c>
      <c r="K9" s="82">
        <v>9070</v>
      </c>
      <c r="L9" s="83" t="s">
        <v>98</v>
      </c>
      <c r="M9" s="82">
        <v>1846</v>
      </c>
      <c r="N9" s="82">
        <v>7574</v>
      </c>
      <c r="O9" s="82">
        <v>7224</v>
      </c>
      <c r="P9" s="82">
        <v>3505</v>
      </c>
      <c r="Q9" s="82">
        <v>5266</v>
      </c>
      <c r="R9" s="82">
        <v>0</v>
      </c>
      <c r="S9" s="82">
        <v>0</v>
      </c>
      <c r="T9" s="82">
        <v>256</v>
      </c>
      <c r="U9" s="83" t="s">
        <v>98</v>
      </c>
    </row>
    <row r="10" spans="1:22" s="105" customFormat="1" ht="18.75" customHeight="1" x14ac:dyDescent="0.15">
      <c r="A10" s="85" t="s">
        <v>101</v>
      </c>
      <c r="B10" s="84">
        <v>150978</v>
      </c>
      <c r="C10" s="82">
        <v>19598</v>
      </c>
      <c r="D10" s="82">
        <v>19472</v>
      </c>
      <c r="E10" s="82">
        <v>6095</v>
      </c>
      <c r="F10" s="82">
        <v>17122</v>
      </c>
      <c r="G10" s="82">
        <v>8585</v>
      </c>
      <c r="H10" s="82">
        <v>13724</v>
      </c>
      <c r="I10" s="82">
        <v>12562</v>
      </c>
      <c r="J10" s="82">
        <v>20810</v>
      </c>
      <c r="K10" s="82">
        <v>10131</v>
      </c>
      <c r="L10" s="83" t="s">
        <v>19</v>
      </c>
      <c r="M10" s="82">
        <v>2301</v>
      </c>
      <c r="N10" s="82">
        <v>7542</v>
      </c>
      <c r="O10" s="82">
        <v>5821</v>
      </c>
      <c r="P10" s="82">
        <v>3222</v>
      </c>
      <c r="Q10" s="82">
        <v>3719</v>
      </c>
      <c r="R10" s="82">
        <v>0</v>
      </c>
      <c r="S10" s="82">
        <v>0</v>
      </c>
      <c r="T10" s="82">
        <v>274</v>
      </c>
      <c r="U10" s="83" t="s">
        <v>98</v>
      </c>
    </row>
    <row r="11" spans="1:22" s="105" customFormat="1" ht="18.75" customHeight="1" x14ac:dyDescent="0.15">
      <c r="A11" s="85" t="s">
        <v>100</v>
      </c>
      <c r="B11" s="84">
        <v>153449</v>
      </c>
      <c r="C11" s="82">
        <v>19785</v>
      </c>
      <c r="D11" s="82">
        <v>18376</v>
      </c>
      <c r="E11" s="82">
        <v>8373</v>
      </c>
      <c r="F11" s="82">
        <v>16405</v>
      </c>
      <c r="G11" s="82">
        <v>8489</v>
      </c>
      <c r="H11" s="82">
        <v>14562</v>
      </c>
      <c r="I11" s="82">
        <v>14472</v>
      </c>
      <c r="J11" s="82">
        <v>20904</v>
      </c>
      <c r="K11" s="82">
        <v>9562</v>
      </c>
      <c r="L11" s="83" t="s">
        <v>19</v>
      </c>
      <c r="M11" s="82">
        <v>1744</v>
      </c>
      <c r="N11" s="82">
        <v>7041</v>
      </c>
      <c r="O11" s="82">
        <v>5889</v>
      </c>
      <c r="P11" s="82">
        <v>3093</v>
      </c>
      <c r="Q11" s="82">
        <v>4557</v>
      </c>
      <c r="R11" s="82">
        <v>0</v>
      </c>
      <c r="S11" s="82">
        <v>0</v>
      </c>
      <c r="T11" s="82">
        <v>197</v>
      </c>
      <c r="U11" s="83" t="s">
        <v>98</v>
      </c>
    </row>
    <row r="12" spans="1:22" s="105" customFormat="1" ht="18.75" customHeight="1" x14ac:dyDescent="0.15">
      <c r="A12" s="85" t="s">
        <v>99</v>
      </c>
      <c r="B12" s="84">
        <v>147379</v>
      </c>
      <c r="C12" s="82">
        <v>19507</v>
      </c>
      <c r="D12" s="82">
        <v>19190</v>
      </c>
      <c r="E12" s="82">
        <v>9372</v>
      </c>
      <c r="F12" s="82">
        <v>14116</v>
      </c>
      <c r="G12" s="82">
        <v>8734</v>
      </c>
      <c r="H12" s="82">
        <v>13508</v>
      </c>
      <c r="I12" s="82">
        <v>9333</v>
      </c>
      <c r="J12" s="82">
        <v>21277</v>
      </c>
      <c r="K12" s="82">
        <v>8987</v>
      </c>
      <c r="L12" s="83" t="s">
        <v>19</v>
      </c>
      <c r="M12" s="82">
        <v>2881</v>
      </c>
      <c r="N12" s="82">
        <v>6972</v>
      </c>
      <c r="O12" s="82">
        <v>5419</v>
      </c>
      <c r="P12" s="82">
        <v>2775</v>
      </c>
      <c r="Q12" s="82">
        <v>5167</v>
      </c>
      <c r="R12" s="82">
        <v>0</v>
      </c>
      <c r="S12" s="82">
        <v>0</v>
      </c>
      <c r="T12" s="82">
        <v>191</v>
      </c>
      <c r="U12" s="83" t="s">
        <v>98</v>
      </c>
      <c r="V12" s="82"/>
    </row>
    <row r="13" spans="1:22" s="105" customFormat="1" ht="18.75" customHeight="1" x14ac:dyDescent="0.15">
      <c r="A13" s="85" t="s">
        <v>340</v>
      </c>
      <c r="B13" s="84">
        <v>146835</v>
      </c>
      <c r="C13" s="82">
        <v>18637</v>
      </c>
      <c r="D13" s="82">
        <v>17712</v>
      </c>
      <c r="E13" s="82">
        <v>9032</v>
      </c>
      <c r="F13" s="82">
        <v>14293</v>
      </c>
      <c r="G13" s="82">
        <v>7864</v>
      </c>
      <c r="H13" s="82">
        <v>13731</v>
      </c>
      <c r="I13" s="82">
        <v>12401</v>
      </c>
      <c r="J13" s="82">
        <v>20704</v>
      </c>
      <c r="K13" s="82">
        <v>7907</v>
      </c>
      <c r="L13" s="83" t="s">
        <v>19</v>
      </c>
      <c r="M13" s="82">
        <v>2760</v>
      </c>
      <c r="N13" s="82">
        <v>7439</v>
      </c>
      <c r="O13" s="82">
        <v>5287</v>
      </c>
      <c r="P13" s="82">
        <v>2540</v>
      </c>
      <c r="Q13" s="82">
        <v>6409</v>
      </c>
      <c r="R13" s="82">
        <v>0</v>
      </c>
      <c r="S13" s="82">
        <v>0</v>
      </c>
      <c r="T13" s="82">
        <v>119</v>
      </c>
      <c r="U13" s="83" t="s">
        <v>98</v>
      </c>
      <c r="V13" s="82"/>
    </row>
    <row r="14" spans="1:22" ht="6" customHeight="1" x14ac:dyDescent="0.15">
      <c r="A14" s="107"/>
      <c r="B14" s="84"/>
      <c r="C14" s="82"/>
      <c r="D14" s="82"/>
      <c r="E14" s="82"/>
      <c r="F14" s="106"/>
      <c r="G14" s="106"/>
      <c r="H14" s="106"/>
      <c r="I14" s="106"/>
      <c r="J14" s="106"/>
      <c r="K14" s="106"/>
      <c r="L14" s="107"/>
      <c r="M14" s="106"/>
      <c r="N14" s="106"/>
      <c r="O14" s="106"/>
      <c r="P14" s="106"/>
      <c r="Q14" s="106"/>
      <c r="R14" s="106"/>
      <c r="S14" s="106"/>
      <c r="T14" s="106"/>
      <c r="U14" s="81"/>
      <c r="V14" s="81"/>
    </row>
    <row r="15" spans="1:22" x14ac:dyDescent="0.15">
      <c r="A15" s="108" t="s">
        <v>119</v>
      </c>
      <c r="B15" s="84"/>
      <c r="C15" s="82"/>
      <c r="D15" s="82"/>
      <c r="E15" s="82"/>
      <c r="F15" s="106"/>
      <c r="G15" s="106"/>
      <c r="H15" s="106"/>
      <c r="I15" s="106"/>
      <c r="J15" s="106"/>
      <c r="K15" s="106"/>
      <c r="L15" s="107"/>
      <c r="M15" s="106"/>
      <c r="N15" s="106"/>
      <c r="O15" s="106"/>
      <c r="P15" s="106"/>
      <c r="Q15" s="106"/>
      <c r="R15" s="106"/>
      <c r="S15" s="106"/>
      <c r="T15" s="106"/>
      <c r="U15" s="81"/>
      <c r="V15" s="81"/>
    </row>
    <row r="16" spans="1:22" s="105" customFormat="1" ht="18.75" customHeight="1" x14ac:dyDescent="0.15">
      <c r="A16" s="85" t="s">
        <v>339</v>
      </c>
      <c r="B16" s="84">
        <v>193847</v>
      </c>
      <c r="C16" s="82">
        <v>20419</v>
      </c>
      <c r="D16" s="82">
        <v>8676</v>
      </c>
      <c r="E16" s="82">
        <v>8656</v>
      </c>
      <c r="F16" s="82">
        <v>31796</v>
      </c>
      <c r="G16" s="82">
        <v>11346</v>
      </c>
      <c r="H16" s="82">
        <v>13910</v>
      </c>
      <c r="I16" s="82">
        <v>12320</v>
      </c>
      <c r="J16" s="82">
        <v>10344</v>
      </c>
      <c r="K16" s="82">
        <v>6681</v>
      </c>
      <c r="L16" s="82">
        <v>0</v>
      </c>
      <c r="M16" s="82">
        <v>13737</v>
      </c>
      <c r="N16" s="82">
        <v>13028</v>
      </c>
      <c r="O16" s="82">
        <v>11587</v>
      </c>
      <c r="P16" s="82">
        <v>14029</v>
      </c>
      <c r="Q16" s="82">
        <v>9564</v>
      </c>
      <c r="R16" s="82">
        <v>2700</v>
      </c>
      <c r="S16" s="82">
        <v>0</v>
      </c>
      <c r="T16" s="82">
        <v>5054</v>
      </c>
      <c r="U16" s="83" t="s">
        <v>98</v>
      </c>
      <c r="V16" s="82"/>
    </row>
    <row r="17" spans="1:22" s="105" customFormat="1" ht="18.75" customHeight="1" x14ac:dyDescent="0.15">
      <c r="A17" s="85" t="s">
        <v>101</v>
      </c>
      <c r="B17" s="84">
        <v>186288</v>
      </c>
      <c r="C17" s="82">
        <v>17704</v>
      </c>
      <c r="D17" s="82">
        <v>8184</v>
      </c>
      <c r="E17" s="82">
        <v>7918</v>
      </c>
      <c r="F17" s="82">
        <v>31058</v>
      </c>
      <c r="G17" s="82">
        <v>10534</v>
      </c>
      <c r="H17" s="82">
        <v>12851</v>
      </c>
      <c r="I17" s="82">
        <v>12016</v>
      </c>
      <c r="J17" s="82">
        <v>10539</v>
      </c>
      <c r="K17" s="82">
        <v>6295</v>
      </c>
      <c r="L17" s="82">
        <v>0</v>
      </c>
      <c r="M17" s="82">
        <v>11996</v>
      </c>
      <c r="N17" s="82">
        <v>12745</v>
      </c>
      <c r="O17" s="82">
        <v>11116</v>
      </c>
      <c r="P17" s="82">
        <v>14022</v>
      </c>
      <c r="Q17" s="82">
        <v>9168</v>
      </c>
      <c r="R17" s="82">
        <v>5747</v>
      </c>
      <c r="S17" s="82">
        <v>0</v>
      </c>
      <c r="T17" s="82">
        <v>4395</v>
      </c>
      <c r="U17" s="83" t="s">
        <v>98</v>
      </c>
      <c r="V17" s="82"/>
    </row>
    <row r="18" spans="1:22" s="105" customFormat="1" ht="18.75" customHeight="1" x14ac:dyDescent="0.15">
      <c r="A18" s="85" t="s">
        <v>100</v>
      </c>
      <c r="B18" s="84">
        <v>185610</v>
      </c>
      <c r="C18" s="82">
        <v>17447</v>
      </c>
      <c r="D18" s="82">
        <v>8017</v>
      </c>
      <c r="E18" s="82">
        <v>8281</v>
      </c>
      <c r="F18" s="82">
        <v>31593</v>
      </c>
      <c r="G18" s="82">
        <v>10082</v>
      </c>
      <c r="H18" s="82">
        <v>12816</v>
      </c>
      <c r="I18" s="82">
        <v>12193</v>
      </c>
      <c r="J18" s="82">
        <v>9897</v>
      </c>
      <c r="K18" s="82">
        <v>5842</v>
      </c>
      <c r="L18" s="82">
        <v>0</v>
      </c>
      <c r="M18" s="82">
        <v>12674</v>
      </c>
      <c r="N18" s="82">
        <v>13043</v>
      </c>
      <c r="O18" s="82">
        <v>10707</v>
      </c>
      <c r="P18" s="82">
        <v>14281</v>
      </c>
      <c r="Q18" s="82">
        <v>10087</v>
      </c>
      <c r="R18" s="82">
        <v>4345</v>
      </c>
      <c r="S18" s="82">
        <v>0</v>
      </c>
      <c r="T18" s="82">
        <v>4305</v>
      </c>
      <c r="U18" s="83" t="s">
        <v>98</v>
      </c>
      <c r="V18" s="82"/>
    </row>
    <row r="19" spans="1:22" s="105" customFormat="1" ht="18.75" customHeight="1" x14ac:dyDescent="0.15">
      <c r="A19" s="85" t="s">
        <v>99</v>
      </c>
      <c r="B19" s="84">
        <v>187087</v>
      </c>
      <c r="C19" s="82">
        <v>18233</v>
      </c>
      <c r="D19" s="82">
        <v>8629</v>
      </c>
      <c r="E19" s="82">
        <v>8525</v>
      </c>
      <c r="F19" s="82">
        <v>32040</v>
      </c>
      <c r="G19" s="82">
        <v>10588</v>
      </c>
      <c r="H19" s="82">
        <v>12815</v>
      </c>
      <c r="I19" s="82">
        <v>11244</v>
      </c>
      <c r="J19" s="82">
        <v>9785</v>
      </c>
      <c r="K19" s="82">
        <v>5974</v>
      </c>
      <c r="L19" s="82">
        <v>0</v>
      </c>
      <c r="M19" s="82">
        <v>12805</v>
      </c>
      <c r="N19" s="82">
        <v>13769</v>
      </c>
      <c r="O19" s="82">
        <v>10306</v>
      </c>
      <c r="P19" s="82">
        <v>12806</v>
      </c>
      <c r="Q19" s="82">
        <v>11214</v>
      </c>
      <c r="R19" s="82">
        <v>3985</v>
      </c>
      <c r="S19" s="82">
        <v>0</v>
      </c>
      <c r="T19" s="82">
        <v>4369</v>
      </c>
      <c r="U19" s="83" t="s">
        <v>98</v>
      </c>
      <c r="V19" s="82"/>
    </row>
    <row r="20" spans="1:22" s="105" customFormat="1" ht="18.75" customHeight="1" x14ac:dyDescent="0.15">
      <c r="A20" s="85" t="s">
        <v>337</v>
      </c>
      <c r="B20" s="84">
        <v>189302</v>
      </c>
      <c r="C20" s="82">
        <v>16711</v>
      </c>
      <c r="D20" s="82">
        <v>9176</v>
      </c>
      <c r="E20" s="82">
        <v>8039</v>
      </c>
      <c r="F20" s="82">
        <v>32858</v>
      </c>
      <c r="G20" s="82">
        <v>10346</v>
      </c>
      <c r="H20" s="82">
        <v>13698</v>
      </c>
      <c r="I20" s="82">
        <v>10195</v>
      </c>
      <c r="J20" s="82">
        <v>9292</v>
      </c>
      <c r="K20" s="82">
        <v>5715</v>
      </c>
      <c r="L20" s="82">
        <v>0</v>
      </c>
      <c r="M20" s="82">
        <v>13613</v>
      </c>
      <c r="N20" s="82">
        <v>15417</v>
      </c>
      <c r="O20" s="82">
        <v>10100</v>
      </c>
      <c r="P20" s="82">
        <v>12315</v>
      </c>
      <c r="Q20" s="82">
        <v>13513</v>
      </c>
      <c r="R20" s="82">
        <v>4216</v>
      </c>
      <c r="S20" s="82">
        <v>0</v>
      </c>
      <c r="T20" s="82">
        <v>4080</v>
      </c>
      <c r="U20" s="82">
        <v>18</v>
      </c>
      <c r="V20" s="82"/>
    </row>
    <row r="21" spans="1:22" ht="6" customHeight="1" x14ac:dyDescent="0.15">
      <c r="A21" s="104"/>
      <c r="B21" s="103"/>
      <c r="C21" s="102"/>
      <c r="D21" s="102"/>
      <c r="E21" s="102"/>
      <c r="F21" s="102"/>
      <c r="G21" s="102"/>
      <c r="H21" s="102"/>
      <c r="I21" s="102"/>
      <c r="J21" s="102"/>
      <c r="K21" s="102"/>
      <c r="L21" s="102"/>
      <c r="M21" s="102"/>
      <c r="N21" s="102"/>
      <c r="O21" s="102"/>
      <c r="P21" s="102"/>
      <c r="Q21" s="102"/>
      <c r="R21" s="102"/>
      <c r="S21" s="102"/>
      <c r="T21" s="102"/>
    </row>
    <row r="22" spans="1:22" x14ac:dyDescent="0.15">
      <c r="A22" s="80" t="s">
        <v>97</v>
      </c>
      <c r="U22" s="358"/>
    </row>
    <row r="26" spans="1:22" x14ac:dyDescent="0.15">
      <c r="H26" s="81"/>
    </row>
  </sheetData>
  <mergeCells count="21">
    <mergeCell ref="H4:H6"/>
    <mergeCell ref="A4:A6"/>
    <mergeCell ref="B4:B6"/>
    <mergeCell ref="F4:F6"/>
    <mergeCell ref="G4:G6"/>
    <mergeCell ref="C4:C6"/>
    <mergeCell ref="D4:D6"/>
    <mergeCell ref="E4:E6"/>
    <mergeCell ref="I4:I6"/>
    <mergeCell ref="J4:J6"/>
    <mergeCell ref="K4:K6"/>
    <mergeCell ref="N4:N6"/>
    <mergeCell ref="L4:L6"/>
    <mergeCell ref="M4:M6"/>
    <mergeCell ref="U4:U6"/>
    <mergeCell ref="O4:O6"/>
    <mergeCell ref="T4:T6"/>
    <mergeCell ref="P4:P6"/>
    <mergeCell ref="Q4:Q6"/>
    <mergeCell ref="R4:R6"/>
    <mergeCell ref="S4:S6"/>
  </mergeCells>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3"/>
  <sheetViews>
    <sheetView zoomScaleNormal="100" zoomScaleSheetLayoutView="100" workbookViewId="0">
      <pane xSplit="1" ySplit="10" topLeftCell="B11" activePane="bottomRight" state="frozen"/>
      <selection pane="topRight"/>
      <selection pane="bottomLeft"/>
      <selection pane="bottomRight"/>
    </sheetView>
  </sheetViews>
  <sheetFormatPr defaultRowHeight="13.5" x14ac:dyDescent="0.4"/>
  <cols>
    <col min="1" max="1" width="10.5" style="119" customWidth="1"/>
    <col min="2" max="2" width="7" style="118" customWidth="1"/>
    <col min="3" max="3" width="5.5" style="118" customWidth="1"/>
    <col min="4" max="4" width="8.125" style="118" customWidth="1"/>
    <col min="5" max="5" width="6.625" style="118" customWidth="1"/>
    <col min="6" max="6" width="6.375" style="118" customWidth="1"/>
    <col min="7" max="7" width="9.5" style="118" customWidth="1"/>
    <col min="8" max="8" width="8.125" style="118" customWidth="1"/>
    <col min="9" max="9" width="9.125" style="118" customWidth="1"/>
    <col min="10" max="10" width="5.625" style="118" customWidth="1"/>
    <col min="11" max="11" width="7.625" style="118" customWidth="1"/>
    <col min="12" max="12" width="6.75" style="118" customWidth="1"/>
    <col min="13" max="13" width="7.625" style="118" customWidth="1"/>
    <col min="14" max="14" width="7.125" style="118" customWidth="1"/>
    <col min="15" max="15" width="8.125" style="118" customWidth="1"/>
    <col min="16" max="16" width="7.125" style="118" customWidth="1"/>
    <col min="17" max="17" width="8.125" style="118" customWidth="1"/>
    <col min="18" max="18" width="5.5" style="118" customWidth="1"/>
    <col min="19" max="19" width="8.125" style="118" customWidth="1"/>
    <col min="20" max="22" width="7.875" style="118" customWidth="1"/>
    <col min="23" max="23" width="8.375" style="118" customWidth="1"/>
    <col min="24" max="24" width="7.375" style="118" customWidth="1"/>
    <col min="25" max="25" width="7.875" style="118" customWidth="1"/>
    <col min="26" max="26" width="11.625" style="118" customWidth="1"/>
    <col min="27" max="27" width="5.5" style="118" customWidth="1"/>
    <col min="28" max="28" width="6.125" style="118" customWidth="1"/>
    <col min="29" max="30" width="5.5" style="118" customWidth="1"/>
    <col min="31" max="16384" width="9" style="118"/>
  </cols>
  <sheetData>
    <row r="1" spans="1:31" ht="24" customHeight="1" x14ac:dyDescent="0.4">
      <c r="A1" s="364" t="s">
        <v>175</v>
      </c>
    </row>
    <row r="2" spans="1:31" ht="9" customHeight="1" x14ac:dyDescent="0.4">
      <c r="A2" s="148"/>
    </row>
    <row r="3" spans="1:31" x14ac:dyDescent="0.4">
      <c r="A3" s="147" t="s">
        <v>174</v>
      </c>
      <c r="C3" s="145"/>
      <c r="D3" s="145"/>
      <c r="E3" s="145"/>
      <c r="F3" s="145"/>
      <c r="G3" s="145"/>
      <c r="H3" s="145"/>
    </row>
    <row r="4" spans="1:31" ht="5.25" customHeight="1" x14ac:dyDescent="0.4">
      <c r="A4" s="146"/>
      <c r="C4" s="145"/>
      <c r="D4" s="145"/>
      <c r="E4" s="145"/>
      <c r="F4" s="145"/>
      <c r="G4" s="145"/>
      <c r="H4" s="145"/>
    </row>
    <row r="5" spans="1:31" s="125" customFormat="1" ht="15" customHeight="1" x14ac:dyDescent="0.4">
      <c r="A5" s="435" t="s">
        <v>70</v>
      </c>
      <c r="B5" s="427" t="s">
        <v>173</v>
      </c>
      <c r="C5" s="143"/>
      <c r="D5" s="422" t="s">
        <v>172</v>
      </c>
      <c r="E5" s="143"/>
      <c r="F5" s="143"/>
      <c r="G5" s="144"/>
      <c r="H5" s="419" t="s">
        <v>171</v>
      </c>
      <c r="I5" s="427" t="s">
        <v>170</v>
      </c>
      <c r="J5" s="143"/>
      <c r="K5" s="419" t="s">
        <v>169</v>
      </c>
      <c r="L5" s="419" t="s">
        <v>168</v>
      </c>
      <c r="M5" s="427" t="s">
        <v>167</v>
      </c>
      <c r="N5" s="144"/>
      <c r="O5" s="144"/>
      <c r="P5" s="144"/>
      <c r="Q5" s="427" t="s">
        <v>166</v>
      </c>
      <c r="R5" s="144"/>
      <c r="S5" s="419" t="s">
        <v>165</v>
      </c>
      <c r="T5" s="419" t="s">
        <v>164</v>
      </c>
      <c r="U5" s="419" t="s">
        <v>163</v>
      </c>
      <c r="V5" s="419" t="s">
        <v>162</v>
      </c>
      <c r="W5" s="419" t="s">
        <v>161</v>
      </c>
      <c r="X5" s="419" t="s">
        <v>160</v>
      </c>
      <c r="Y5" s="419" t="s">
        <v>159</v>
      </c>
      <c r="Z5" s="427" t="s">
        <v>158</v>
      </c>
      <c r="AA5" s="143"/>
      <c r="AB5" s="427" t="s">
        <v>157</v>
      </c>
      <c r="AC5" s="143"/>
      <c r="AD5" s="143"/>
    </row>
    <row r="6" spans="1:31" s="125" customFormat="1" ht="15" customHeight="1" x14ac:dyDescent="0.4">
      <c r="A6" s="436"/>
      <c r="B6" s="433"/>
      <c r="C6" s="430" t="s">
        <v>65</v>
      </c>
      <c r="D6" s="423"/>
      <c r="E6" s="427" t="s">
        <v>156</v>
      </c>
      <c r="F6" s="142"/>
      <c r="G6" s="141"/>
      <c r="H6" s="420"/>
      <c r="I6" s="433"/>
      <c r="J6" s="430" t="s">
        <v>155</v>
      </c>
      <c r="K6" s="420"/>
      <c r="L6" s="420"/>
      <c r="M6" s="433"/>
      <c r="N6" s="419" t="s">
        <v>154</v>
      </c>
      <c r="O6" s="419" t="s">
        <v>153</v>
      </c>
      <c r="P6" s="419" t="s">
        <v>152</v>
      </c>
      <c r="Q6" s="433"/>
      <c r="R6" s="430" t="s">
        <v>151</v>
      </c>
      <c r="S6" s="420"/>
      <c r="T6" s="425"/>
      <c r="U6" s="425"/>
      <c r="V6" s="425"/>
      <c r="W6" s="425"/>
      <c r="X6" s="425"/>
      <c r="Y6" s="425"/>
      <c r="Z6" s="428"/>
      <c r="AA6" s="430" t="s">
        <v>150</v>
      </c>
      <c r="AB6" s="433"/>
      <c r="AC6" s="419" t="s">
        <v>149</v>
      </c>
      <c r="AD6" s="422" t="s">
        <v>148</v>
      </c>
    </row>
    <row r="7" spans="1:31" s="125" customFormat="1" ht="15" customHeight="1" x14ac:dyDescent="0.4">
      <c r="A7" s="436"/>
      <c r="B7" s="433"/>
      <c r="C7" s="431"/>
      <c r="D7" s="423"/>
      <c r="E7" s="433"/>
      <c r="F7" s="419" t="s">
        <v>147</v>
      </c>
      <c r="G7" s="419" t="s">
        <v>146</v>
      </c>
      <c r="H7" s="420"/>
      <c r="I7" s="433"/>
      <c r="J7" s="431"/>
      <c r="K7" s="420"/>
      <c r="L7" s="420"/>
      <c r="M7" s="433"/>
      <c r="N7" s="420"/>
      <c r="O7" s="420"/>
      <c r="P7" s="420"/>
      <c r="Q7" s="433"/>
      <c r="R7" s="431"/>
      <c r="S7" s="420"/>
      <c r="T7" s="425"/>
      <c r="U7" s="425"/>
      <c r="V7" s="425"/>
      <c r="W7" s="425"/>
      <c r="X7" s="425"/>
      <c r="Y7" s="425"/>
      <c r="Z7" s="428"/>
      <c r="AA7" s="431"/>
      <c r="AB7" s="433"/>
      <c r="AC7" s="420"/>
      <c r="AD7" s="423"/>
    </row>
    <row r="8" spans="1:31" s="125" customFormat="1" ht="15" customHeight="1" x14ac:dyDescent="0.4">
      <c r="A8" s="436"/>
      <c r="B8" s="433"/>
      <c r="C8" s="431"/>
      <c r="D8" s="423"/>
      <c r="E8" s="433"/>
      <c r="F8" s="425"/>
      <c r="G8" s="425"/>
      <c r="H8" s="420"/>
      <c r="I8" s="433"/>
      <c r="J8" s="431"/>
      <c r="K8" s="420"/>
      <c r="L8" s="420"/>
      <c r="M8" s="433"/>
      <c r="N8" s="420"/>
      <c r="O8" s="420"/>
      <c r="P8" s="420"/>
      <c r="Q8" s="433"/>
      <c r="R8" s="431"/>
      <c r="S8" s="420"/>
      <c r="T8" s="425"/>
      <c r="U8" s="425"/>
      <c r="V8" s="425"/>
      <c r="W8" s="425"/>
      <c r="X8" s="425"/>
      <c r="Y8" s="425"/>
      <c r="Z8" s="428"/>
      <c r="AA8" s="431"/>
      <c r="AB8" s="433"/>
      <c r="AC8" s="420"/>
      <c r="AD8" s="423"/>
    </row>
    <row r="9" spans="1:31" s="125" customFormat="1" ht="15" customHeight="1" x14ac:dyDescent="0.4">
      <c r="A9" s="437"/>
      <c r="B9" s="434"/>
      <c r="C9" s="432"/>
      <c r="D9" s="424"/>
      <c r="E9" s="434"/>
      <c r="F9" s="426"/>
      <c r="G9" s="426"/>
      <c r="H9" s="421"/>
      <c r="I9" s="434"/>
      <c r="J9" s="432"/>
      <c r="K9" s="421"/>
      <c r="L9" s="421"/>
      <c r="M9" s="434"/>
      <c r="N9" s="421"/>
      <c r="O9" s="421"/>
      <c r="P9" s="421"/>
      <c r="Q9" s="434"/>
      <c r="R9" s="432"/>
      <c r="S9" s="421"/>
      <c r="T9" s="426"/>
      <c r="U9" s="426"/>
      <c r="V9" s="426"/>
      <c r="W9" s="426"/>
      <c r="X9" s="426"/>
      <c r="Y9" s="426"/>
      <c r="Z9" s="429"/>
      <c r="AA9" s="432"/>
      <c r="AB9" s="434"/>
      <c r="AC9" s="421"/>
      <c r="AD9" s="424"/>
    </row>
    <row r="10" spans="1:31" s="125" customFormat="1" ht="6" customHeight="1" x14ac:dyDescent="0.4">
      <c r="A10" s="140"/>
      <c r="B10" s="139"/>
      <c r="C10" s="126"/>
      <c r="D10" s="126"/>
      <c r="E10" s="137"/>
      <c r="F10" s="126"/>
      <c r="G10" s="126"/>
      <c r="H10" s="137"/>
      <c r="I10" s="137"/>
      <c r="J10" s="137"/>
      <c r="K10" s="126"/>
      <c r="L10" s="126"/>
      <c r="M10" s="126"/>
      <c r="N10" s="138"/>
      <c r="O10" s="137"/>
      <c r="P10" s="137"/>
      <c r="Q10" s="126"/>
      <c r="R10" s="137"/>
      <c r="S10" s="126"/>
      <c r="T10" s="126"/>
      <c r="U10" s="126"/>
      <c r="V10" s="126"/>
      <c r="W10" s="126"/>
      <c r="X10" s="126"/>
      <c r="Y10" s="126"/>
      <c r="Z10" s="126"/>
      <c r="AA10" s="137"/>
      <c r="AB10" s="126"/>
      <c r="AC10" s="137"/>
      <c r="AD10" s="137"/>
    </row>
    <row r="11" spans="1:31" s="135" customFormat="1" ht="16.5" customHeight="1" x14ac:dyDescent="0.15">
      <c r="A11" s="85" t="s">
        <v>145</v>
      </c>
      <c r="B11" s="136">
        <v>15.6</v>
      </c>
      <c r="C11" s="135">
        <v>1.6</v>
      </c>
      <c r="D11" s="135">
        <v>266.2</v>
      </c>
      <c r="E11" s="135">
        <v>259.2</v>
      </c>
      <c r="F11" s="135">
        <v>50</v>
      </c>
      <c r="G11" s="135">
        <v>47.7</v>
      </c>
      <c r="H11" s="135">
        <v>4.3</v>
      </c>
      <c r="I11" s="135">
        <v>10.9</v>
      </c>
      <c r="J11" s="135">
        <v>5.9</v>
      </c>
      <c r="K11" s="135">
        <v>2.7</v>
      </c>
      <c r="L11" s="135">
        <v>6.3</v>
      </c>
      <c r="M11" s="135">
        <v>283.8</v>
      </c>
      <c r="N11" s="135">
        <v>5.0999999999999996</v>
      </c>
      <c r="O11" s="135">
        <v>138</v>
      </c>
      <c r="P11" s="135">
        <v>125.9</v>
      </c>
      <c r="Q11" s="135">
        <v>94.6</v>
      </c>
      <c r="R11" s="135">
        <v>55.9</v>
      </c>
      <c r="S11" s="135">
        <v>29.3</v>
      </c>
      <c r="T11" s="135">
        <v>0.8</v>
      </c>
      <c r="U11" s="135">
        <v>2</v>
      </c>
      <c r="V11" s="135">
        <v>15.2</v>
      </c>
      <c r="W11" s="135">
        <v>0.4</v>
      </c>
      <c r="X11" s="135">
        <v>2</v>
      </c>
      <c r="Y11" s="135">
        <v>2.7</v>
      </c>
      <c r="Z11" s="135">
        <v>31.7</v>
      </c>
      <c r="AA11" s="135">
        <v>28.5</v>
      </c>
      <c r="AB11" s="135">
        <v>52.8</v>
      </c>
      <c r="AC11" s="135">
        <v>28.5</v>
      </c>
      <c r="AD11" s="135">
        <v>22.7</v>
      </c>
    </row>
    <row r="12" spans="1:31" s="134" customFormat="1" ht="17.100000000000001" customHeight="1" x14ac:dyDescent="0.15">
      <c r="A12" s="85" t="s">
        <v>61</v>
      </c>
      <c r="B12" s="133">
        <v>18.399999999999999</v>
      </c>
      <c r="C12" s="131">
        <v>2</v>
      </c>
      <c r="D12" s="131">
        <v>267.2</v>
      </c>
      <c r="E12" s="131">
        <v>261.3</v>
      </c>
      <c r="F12" s="131">
        <v>48.9</v>
      </c>
      <c r="G12" s="131">
        <v>45.4</v>
      </c>
      <c r="H12" s="131">
        <v>2.7</v>
      </c>
      <c r="I12" s="131">
        <v>12.1</v>
      </c>
      <c r="J12" s="131">
        <v>9.4</v>
      </c>
      <c r="K12" s="131">
        <v>1.6</v>
      </c>
      <c r="L12" s="131">
        <v>9.4</v>
      </c>
      <c r="M12" s="131">
        <v>282.10000000000002</v>
      </c>
      <c r="N12" s="131">
        <v>3.1</v>
      </c>
      <c r="O12" s="131">
        <v>132.19999999999999</v>
      </c>
      <c r="P12" s="131">
        <v>129.1</v>
      </c>
      <c r="Q12" s="131">
        <v>103.3</v>
      </c>
      <c r="R12" s="131">
        <v>68.099999999999994</v>
      </c>
      <c r="S12" s="131">
        <v>25</v>
      </c>
      <c r="T12" s="131">
        <v>0</v>
      </c>
      <c r="U12" s="131">
        <v>2</v>
      </c>
      <c r="V12" s="131">
        <v>15.6</v>
      </c>
      <c r="W12" s="131">
        <v>0.8</v>
      </c>
      <c r="X12" s="131">
        <v>0</v>
      </c>
      <c r="Y12" s="131">
        <v>1.2</v>
      </c>
      <c r="Z12" s="131">
        <v>39.9</v>
      </c>
      <c r="AA12" s="131">
        <v>37.200000000000003</v>
      </c>
      <c r="AB12" s="131">
        <v>52.4</v>
      </c>
      <c r="AC12" s="131">
        <v>27.8</v>
      </c>
      <c r="AD12" s="131">
        <v>23.1</v>
      </c>
    </row>
    <row r="13" spans="1:31" s="134" customFormat="1" ht="17.100000000000001" customHeight="1" x14ac:dyDescent="0.15">
      <c r="A13" s="85" t="s">
        <v>60</v>
      </c>
      <c r="B13" s="133">
        <v>14.9</v>
      </c>
      <c r="C13" s="131">
        <v>2</v>
      </c>
      <c r="D13" s="131">
        <v>275.5</v>
      </c>
      <c r="E13" s="131">
        <v>268.10000000000002</v>
      </c>
      <c r="F13" s="131">
        <v>45.1</v>
      </c>
      <c r="G13" s="131">
        <v>48.6</v>
      </c>
      <c r="H13" s="131">
        <v>4.3</v>
      </c>
      <c r="I13" s="131">
        <v>12.1</v>
      </c>
      <c r="J13" s="131">
        <v>8.1999999999999993</v>
      </c>
      <c r="K13" s="131">
        <v>5.9</v>
      </c>
      <c r="L13" s="131">
        <v>9.4</v>
      </c>
      <c r="M13" s="131">
        <v>279.39999999999998</v>
      </c>
      <c r="N13" s="131">
        <v>2.7</v>
      </c>
      <c r="O13" s="131">
        <v>136.4</v>
      </c>
      <c r="P13" s="131">
        <v>124.6</v>
      </c>
      <c r="Q13" s="131">
        <v>110.1</v>
      </c>
      <c r="R13" s="131">
        <v>76.8</v>
      </c>
      <c r="S13" s="131">
        <v>28.2</v>
      </c>
      <c r="T13" s="131">
        <v>0.4</v>
      </c>
      <c r="U13" s="131">
        <v>2.7</v>
      </c>
      <c r="V13" s="131">
        <v>13.7</v>
      </c>
      <c r="W13" s="131">
        <v>0.4</v>
      </c>
      <c r="X13" s="131">
        <v>0.4</v>
      </c>
      <c r="Y13" s="131">
        <v>2</v>
      </c>
      <c r="Z13" s="131">
        <v>33.700000000000003</v>
      </c>
      <c r="AA13" s="131">
        <v>30.2</v>
      </c>
      <c r="AB13" s="131">
        <v>50.6</v>
      </c>
      <c r="AC13" s="131">
        <v>29</v>
      </c>
      <c r="AD13" s="131">
        <v>19.600000000000001</v>
      </c>
    </row>
    <row r="14" spans="1:31" s="134" customFormat="1" ht="17.100000000000001" customHeight="1" x14ac:dyDescent="0.15">
      <c r="A14" s="85" t="s">
        <v>59</v>
      </c>
      <c r="B14" s="133">
        <v>20</v>
      </c>
      <c r="C14" s="131">
        <v>2</v>
      </c>
      <c r="D14" s="131">
        <v>281.2</v>
      </c>
      <c r="E14" s="131">
        <v>274.5</v>
      </c>
      <c r="F14" s="131">
        <v>51.4</v>
      </c>
      <c r="G14" s="131">
        <v>58.1</v>
      </c>
      <c r="H14" s="131">
        <v>2.7</v>
      </c>
      <c r="I14" s="131">
        <v>7.1</v>
      </c>
      <c r="J14" s="131">
        <v>5.5</v>
      </c>
      <c r="K14" s="131">
        <v>5.5</v>
      </c>
      <c r="L14" s="131">
        <v>13.7</v>
      </c>
      <c r="M14" s="131">
        <v>271.39999999999998</v>
      </c>
      <c r="N14" s="131">
        <v>2</v>
      </c>
      <c r="O14" s="131">
        <v>132</v>
      </c>
      <c r="P14" s="131">
        <v>112.7</v>
      </c>
      <c r="Q14" s="131">
        <v>130</v>
      </c>
      <c r="R14" s="131">
        <v>89.9</v>
      </c>
      <c r="S14" s="131">
        <v>30.8</v>
      </c>
      <c r="T14" s="131">
        <v>1.2</v>
      </c>
      <c r="U14" s="131">
        <v>3.7</v>
      </c>
      <c r="V14" s="131">
        <v>16.5</v>
      </c>
      <c r="W14" s="132" t="s">
        <v>19</v>
      </c>
      <c r="X14" s="131">
        <v>0.4</v>
      </c>
      <c r="Y14" s="131">
        <v>2.7</v>
      </c>
      <c r="Z14" s="131">
        <v>35</v>
      </c>
      <c r="AA14" s="131">
        <v>28.7</v>
      </c>
      <c r="AB14" s="131">
        <v>51.1</v>
      </c>
      <c r="AC14" s="131">
        <v>26.3</v>
      </c>
      <c r="AD14" s="131">
        <v>22</v>
      </c>
      <c r="AE14" s="131"/>
    </row>
    <row r="15" spans="1:31" s="131" customFormat="1" ht="17.100000000000001" customHeight="1" x14ac:dyDescent="0.15">
      <c r="A15" s="85" t="s">
        <v>58</v>
      </c>
      <c r="B15" s="133">
        <v>14.1</v>
      </c>
      <c r="C15" s="131">
        <v>1.6</v>
      </c>
      <c r="D15" s="131">
        <v>293</v>
      </c>
      <c r="E15" s="131">
        <v>284</v>
      </c>
      <c r="F15" s="131">
        <v>59.9</v>
      </c>
      <c r="G15" s="131">
        <v>52</v>
      </c>
      <c r="H15" s="131">
        <v>3.1</v>
      </c>
      <c r="I15" s="131">
        <v>11</v>
      </c>
      <c r="J15" s="131">
        <v>5.9</v>
      </c>
      <c r="K15" s="131">
        <v>5.0999999999999996</v>
      </c>
      <c r="L15" s="131">
        <v>20</v>
      </c>
      <c r="M15" s="131">
        <v>274.60000000000002</v>
      </c>
      <c r="N15" s="131">
        <v>2.2999999999999998</v>
      </c>
      <c r="O15" s="131">
        <v>145.1</v>
      </c>
      <c r="P15" s="131">
        <v>108.4</v>
      </c>
      <c r="Q15" s="131">
        <v>133.80000000000001</v>
      </c>
      <c r="R15" s="131">
        <v>95.1</v>
      </c>
      <c r="S15" s="131">
        <v>31.7</v>
      </c>
      <c r="T15" s="132" t="s">
        <v>19</v>
      </c>
      <c r="U15" s="131">
        <v>3.9</v>
      </c>
      <c r="V15" s="131">
        <v>22.3</v>
      </c>
      <c r="W15" s="132">
        <v>0.4</v>
      </c>
      <c r="X15" s="131">
        <v>1.6</v>
      </c>
      <c r="Y15" s="131">
        <v>1.6</v>
      </c>
      <c r="Z15" s="131">
        <v>34</v>
      </c>
      <c r="AA15" s="131">
        <v>28.9</v>
      </c>
      <c r="AB15" s="131">
        <v>52.4</v>
      </c>
      <c r="AC15" s="131">
        <v>27.4</v>
      </c>
      <c r="AD15" s="131">
        <v>21.5</v>
      </c>
    </row>
    <row r="16" spans="1:31" s="131" customFormat="1" ht="17.100000000000001" customHeight="1" x14ac:dyDescent="0.15">
      <c r="A16" s="85" t="s">
        <v>57</v>
      </c>
      <c r="B16" s="133">
        <v>10.6</v>
      </c>
      <c r="C16" s="131">
        <v>1.6</v>
      </c>
      <c r="D16" s="131">
        <v>289</v>
      </c>
      <c r="E16" s="131">
        <v>283.2</v>
      </c>
      <c r="F16" s="131">
        <v>48.6</v>
      </c>
      <c r="G16" s="131">
        <v>50.9</v>
      </c>
      <c r="H16" s="131">
        <v>2.2999999999999998</v>
      </c>
      <c r="I16" s="131">
        <v>10.199999999999999</v>
      </c>
      <c r="J16" s="131">
        <v>5.9</v>
      </c>
      <c r="K16" s="131">
        <v>3.1</v>
      </c>
      <c r="L16" s="131">
        <v>14.5</v>
      </c>
      <c r="M16" s="131">
        <v>309.39999999999998</v>
      </c>
      <c r="N16" s="131">
        <v>2</v>
      </c>
      <c r="O16" s="131">
        <v>162.1</v>
      </c>
      <c r="P16" s="131">
        <v>122.2</v>
      </c>
      <c r="Q16" s="131">
        <v>140.19999999999999</v>
      </c>
      <c r="R16" s="131">
        <v>95.6</v>
      </c>
      <c r="S16" s="131">
        <v>28.2</v>
      </c>
      <c r="T16" s="132">
        <v>0.8</v>
      </c>
      <c r="U16" s="131">
        <v>2.2999999999999998</v>
      </c>
      <c r="V16" s="131">
        <v>25.1</v>
      </c>
      <c r="W16" s="132" t="s">
        <v>19</v>
      </c>
      <c r="X16" s="132" t="s">
        <v>19</v>
      </c>
      <c r="Y16" s="131">
        <v>1.6</v>
      </c>
      <c r="Z16" s="131">
        <v>38</v>
      </c>
      <c r="AA16" s="131">
        <v>28.2</v>
      </c>
      <c r="AB16" s="131">
        <v>58</v>
      </c>
      <c r="AC16" s="131">
        <v>30.2</v>
      </c>
      <c r="AD16" s="131">
        <v>23.9</v>
      </c>
    </row>
    <row r="17" spans="1:30" s="131" customFormat="1" ht="17.100000000000001" customHeight="1" x14ac:dyDescent="0.15">
      <c r="A17" s="85" t="s">
        <v>56</v>
      </c>
      <c r="B17" s="133">
        <v>11.8</v>
      </c>
      <c r="C17" s="131">
        <v>1.2</v>
      </c>
      <c r="D17" s="131">
        <v>279.7</v>
      </c>
      <c r="E17" s="131">
        <v>270.3</v>
      </c>
      <c r="F17" s="131">
        <v>40.799999999999997</v>
      </c>
      <c r="G17" s="131">
        <v>49.8</v>
      </c>
      <c r="H17" s="131">
        <v>3.1</v>
      </c>
      <c r="I17" s="131">
        <v>10.199999999999999</v>
      </c>
      <c r="J17" s="131">
        <v>7.1</v>
      </c>
      <c r="K17" s="131">
        <v>6.3</v>
      </c>
      <c r="L17" s="131">
        <v>14.9</v>
      </c>
      <c r="M17" s="131">
        <v>277.8</v>
      </c>
      <c r="N17" s="131">
        <v>3.5</v>
      </c>
      <c r="O17" s="131">
        <v>141.19999999999999</v>
      </c>
      <c r="P17" s="131">
        <v>115.7</v>
      </c>
      <c r="Q17" s="131">
        <v>146.30000000000001</v>
      </c>
      <c r="R17" s="131">
        <v>108.7</v>
      </c>
      <c r="S17" s="131">
        <v>27.9</v>
      </c>
      <c r="T17" s="132">
        <v>0.4</v>
      </c>
      <c r="U17" s="131">
        <v>3.5</v>
      </c>
      <c r="V17" s="131">
        <v>27.5</v>
      </c>
      <c r="W17" s="132" t="s">
        <v>19</v>
      </c>
      <c r="X17" s="132">
        <v>1.2</v>
      </c>
      <c r="Y17" s="131">
        <v>1.2</v>
      </c>
      <c r="Z17" s="131">
        <v>47.5</v>
      </c>
      <c r="AA17" s="131">
        <v>37.700000000000003</v>
      </c>
      <c r="AB17" s="131">
        <v>42</v>
      </c>
      <c r="AC17" s="131">
        <v>23.5</v>
      </c>
      <c r="AD17" s="131">
        <v>16.5</v>
      </c>
    </row>
    <row r="18" spans="1:30" s="131" customFormat="1" ht="17.100000000000001" customHeight="1" x14ac:dyDescent="0.15">
      <c r="A18" s="85" t="s">
        <v>144</v>
      </c>
      <c r="B18" s="133">
        <v>13.7</v>
      </c>
      <c r="C18" s="131">
        <v>0.8</v>
      </c>
      <c r="D18" s="131">
        <v>269.8</v>
      </c>
      <c r="E18" s="131">
        <v>261.2</v>
      </c>
      <c r="F18" s="131">
        <v>47.9</v>
      </c>
      <c r="G18" s="131">
        <v>40.799999999999997</v>
      </c>
      <c r="H18" s="131">
        <v>3.5</v>
      </c>
      <c r="I18" s="131">
        <v>15.3</v>
      </c>
      <c r="J18" s="131">
        <v>11</v>
      </c>
      <c r="K18" s="131">
        <v>3.1</v>
      </c>
      <c r="L18" s="131">
        <v>20</v>
      </c>
      <c r="M18" s="131">
        <v>267</v>
      </c>
      <c r="N18" s="131">
        <v>3.1</v>
      </c>
      <c r="O18" s="131">
        <v>150.4</v>
      </c>
      <c r="P18" s="131">
        <v>93.9</v>
      </c>
      <c r="Q18" s="131">
        <v>163</v>
      </c>
      <c r="R18" s="131">
        <v>122.1</v>
      </c>
      <c r="S18" s="131">
        <v>27.1</v>
      </c>
      <c r="T18" s="132">
        <v>0.4</v>
      </c>
      <c r="U18" s="131">
        <v>4.3</v>
      </c>
      <c r="V18" s="131">
        <v>25.9</v>
      </c>
      <c r="W18" s="132" t="s">
        <v>19</v>
      </c>
      <c r="X18" s="132" t="s">
        <v>19</v>
      </c>
      <c r="Y18" s="131">
        <v>2.7</v>
      </c>
      <c r="Z18" s="131">
        <v>47.5</v>
      </c>
      <c r="AA18" s="131">
        <v>42.8</v>
      </c>
      <c r="AB18" s="131">
        <v>47.9</v>
      </c>
      <c r="AC18" s="131">
        <v>20</v>
      </c>
      <c r="AD18" s="131">
        <v>24</v>
      </c>
    </row>
    <row r="19" spans="1:30" s="131" customFormat="1" ht="17.100000000000001" customHeight="1" x14ac:dyDescent="0.15">
      <c r="A19" s="85" t="s">
        <v>54</v>
      </c>
      <c r="B19" s="133">
        <v>14.7</v>
      </c>
      <c r="C19" s="131">
        <v>0.8</v>
      </c>
      <c r="D19" s="131">
        <v>300.2</v>
      </c>
      <c r="E19" s="131">
        <v>293.8</v>
      </c>
      <c r="F19" s="131">
        <v>45.6</v>
      </c>
      <c r="G19" s="131">
        <v>57.5</v>
      </c>
      <c r="H19" s="131">
        <v>6.7</v>
      </c>
      <c r="I19" s="131">
        <v>11.9</v>
      </c>
      <c r="J19" s="131">
        <v>7.1</v>
      </c>
      <c r="K19" s="131">
        <v>4.4000000000000004</v>
      </c>
      <c r="L19" s="131">
        <v>20.2</v>
      </c>
      <c r="M19" s="131">
        <v>264.10000000000002</v>
      </c>
      <c r="N19" s="131">
        <v>1.2</v>
      </c>
      <c r="O19" s="131">
        <v>143.5</v>
      </c>
      <c r="P19" s="131">
        <v>103.5</v>
      </c>
      <c r="Q19" s="131">
        <v>178</v>
      </c>
      <c r="R19" s="131">
        <v>134</v>
      </c>
      <c r="S19" s="131">
        <v>26.6</v>
      </c>
      <c r="T19" s="132">
        <v>0.8</v>
      </c>
      <c r="U19" s="131">
        <v>2.8</v>
      </c>
      <c r="V19" s="131">
        <v>29.3</v>
      </c>
      <c r="W19" s="132" t="s">
        <v>19</v>
      </c>
      <c r="X19" s="132">
        <v>0.8</v>
      </c>
      <c r="Y19" s="131">
        <v>1.2</v>
      </c>
      <c r="Z19" s="131">
        <v>53.1</v>
      </c>
      <c r="AA19" s="131">
        <v>45.6</v>
      </c>
      <c r="AB19" s="131">
        <v>51.2</v>
      </c>
      <c r="AC19" s="131">
        <v>26.6</v>
      </c>
      <c r="AD19" s="131">
        <v>20.6</v>
      </c>
    </row>
    <row r="20" spans="1:30" s="131" customFormat="1" ht="17.100000000000001" customHeight="1" x14ac:dyDescent="0.15">
      <c r="A20" s="85" t="s">
        <v>53</v>
      </c>
      <c r="B20" s="133">
        <v>14.9</v>
      </c>
      <c r="C20" s="131">
        <v>1.2</v>
      </c>
      <c r="D20" s="131">
        <v>288.8</v>
      </c>
      <c r="E20" s="131">
        <v>281.7</v>
      </c>
      <c r="F20" s="131">
        <v>46</v>
      </c>
      <c r="G20" s="131">
        <v>54.2</v>
      </c>
      <c r="H20" s="131">
        <v>1.2</v>
      </c>
      <c r="I20" s="131">
        <v>11.8</v>
      </c>
      <c r="J20" s="131">
        <v>8.6</v>
      </c>
      <c r="K20" s="131">
        <v>4.7</v>
      </c>
      <c r="L20" s="131">
        <v>16.899999999999999</v>
      </c>
      <c r="M20" s="131">
        <v>278.2</v>
      </c>
      <c r="N20" s="131">
        <v>3.9</v>
      </c>
      <c r="O20" s="131">
        <v>149.69999999999999</v>
      </c>
      <c r="P20" s="131">
        <v>101.8</v>
      </c>
      <c r="Q20" s="131">
        <v>192.9</v>
      </c>
      <c r="R20" s="131">
        <v>131.19999999999999</v>
      </c>
      <c r="S20" s="131">
        <v>26.3</v>
      </c>
      <c r="T20" s="132">
        <v>1.2</v>
      </c>
      <c r="U20" s="131">
        <v>2</v>
      </c>
      <c r="V20" s="131">
        <v>27.9</v>
      </c>
      <c r="W20" s="132" t="s">
        <v>19</v>
      </c>
      <c r="X20" s="132">
        <v>1.2</v>
      </c>
      <c r="Y20" s="132" t="s">
        <v>19</v>
      </c>
      <c r="Z20" s="131">
        <v>64.8</v>
      </c>
      <c r="AA20" s="131">
        <v>53.4</v>
      </c>
      <c r="AB20" s="131">
        <v>50.7</v>
      </c>
      <c r="AC20" s="131">
        <v>31.4</v>
      </c>
      <c r="AD20" s="131">
        <v>15.3</v>
      </c>
    </row>
    <row r="21" spans="1:30" s="131" customFormat="1" ht="17.100000000000001" customHeight="1" x14ac:dyDescent="0.15">
      <c r="A21" s="85" t="s">
        <v>52</v>
      </c>
      <c r="B21" s="133">
        <v>14.9</v>
      </c>
      <c r="C21" s="131">
        <v>0.8</v>
      </c>
      <c r="D21" s="131">
        <v>318.3</v>
      </c>
      <c r="E21" s="131">
        <v>312.7</v>
      </c>
      <c r="F21" s="131">
        <v>46.8</v>
      </c>
      <c r="G21" s="131">
        <v>57.8</v>
      </c>
      <c r="H21" s="131">
        <v>5.0999999999999996</v>
      </c>
      <c r="I21" s="131">
        <v>14.6</v>
      </c>
      <c r="J21" s="131">
        <v>9.4</v>
      </c>
      <c r="K21" s="131">
        <v>9.4</v>
      </c>
      <c r="L21" s="131">
        <v>18.899999999999999</v>
      </c>
      <c r="M21" s="131">
        <v>273.39999999999998</v>
      </c>
      <c r="N21" s="131">
        <v>3.5</v>
      </c>
      <c r="O21" s="131">
        <v>155</v>
      </c>
      <c r="P21" s="131">
        <v>90.5</v>
      </c>
      <c r="Q21" s="131">
        <v>193.9</v>
      </c>
      <c r="R21" s="131">
        <v>129.4</v>
      </c>
      <c r="S21" s="131">
        <v>30.3</v>
      </c>
      <c r="T21" s="132">
        <v>0.8</v>
      </c>
      <c r="U21" s="131">
        <v>2</v>
      </c>
      <c r="V21" s="131">
        <v>31.1</v>
      </c>
      <c r="W21" s="132">
        <v>0.4</v>
      </c>
      <c r="X21" s="132">
        <v>0.8</v>
      </c>
      <c r="Y21" s="132">
        <v>0.4</v>
      </c>
      <c r="Z21" s="131">
        <v>83.4</v>
      </c>
      <c r="AA21" s="131">
        <v>75.5</v>
      </c>
      <c r="AB21" s="131">
        <v>54.3</v>
      </c>
      <c r="AC21" s="131">
        <v>32.299999999999997</v>
      </c>
      <c r="AD21" s="131">
        <v>18.5</v>
      </c>
    </row>
    <row r="22" spans="1:30" s="131" customFormat="1" ht="17.100000000000001" customHeight="1" x14ac:dyDescent="0.15">
      <c r="A22" s="85" t="s">
        <v>143</v>
      </c>
      <c r="B22" s="133">
        <v>17.7</v>
      </c>
      <c r="C22" s="131">
        <v>0.4</v>
      </c>
      <c r="D22" s="131">
        <v>303.8</v>
      </c>
      <c r="E22" s="131">
        <v>296</v>
      </c>
      <c r="F22" s="131">
        <v>42.5</v>
      </c>
      <c r="G22" s="131">
        <v>52</v>
      </c>
      <c r="H22" s="131">
        <v>2.8</v>
      </c>
      <c r="I22" s="131">
        <v>11</v>
      </c>
      <c r="J22" s="131">
        <v>5.9</v>
      </c>
      <c r="K22" s="131">
        <v>6.3</v>
      </c>
      <c r="L22" s="131">
        <v>22.4</v>
      </c>
      <c r="M22" s="131">
        <v>263.7</v>
      </c>
      <c r="N22" s="131">
        <v>3.9</v>
      </c>
      <c r="O22" s="131">
        <v>150.69999999999999</v>
      </c>
      <c r="P22" s="131">
        <v>84.6</v>
      </c>
      <c r="Q22" s="131">
        <v>200.7</v>
      </c>
      <c r="R22" s="131">
        <v>129.9</v>
      </c>
      <c r="S22" s="131">
        <v>35</v>
      </c>
      <c r="T22" s="132">
        <v>0.8</v>
      </c>
      <c r="U22" s="131">
        <v>2</v>
      </c>
      <c r="V22" s="131">
        <v>32.299999999999997</v>
      </c>
      <c r="W22" s="132" t="s">
        <v>19</v>
      </c>
      <c r="X22" s="132">
        <v>0.4</v>
      </c>
      <c r="Y22" s="132">
        <v>3.1</v>
      </c>
      <c r="Z22" s="131">
        <v>84.2</v>
      </c>
      <c r="AA22" s="131">
        <v>78.3</v>
      </c>
      <c r="AB22" s="131">
        <v>52.7</v>
      </c>
      <c r="AC22" s="131">
        <v>33.1</v>
      </c>
      <c r="AD22" s="131">
        <v>14.6</v>
      </c>
    </row>
    <row r="23" spans="1:30" s="131" customFormat="1" ht="17.100000000000001" customHeight="1" x14ac:dyDescent="0.15">
      <c r="A23" s="85" t="s">
        <v>50</v>
      </c>
      <c r="B23" s="133">
        <f>100000*38/253335</f>
        <v>14.999901316438708</v>
      </c>
      <c r="C23" s="131">
        <f>100000*8/253335</f>
        <v>3.1578739613555173</v>
      </c>
      <c r="D23" s="131">
        <f>100000*789/253335</f>
        <v>311.44531943868793</v>
      </c>
      <c r="E23" s="131">
        <f>100000*770/253335</f>
        <v>303.94536878046853</v>
      </c>
      <c r="F23" s="131">
        <f>100000*126/253335</f>
        <v>49.736514891349401</v>
      </c>
      <c r="G23" s="131">
        <f>100000*126/253335</f>
        <v>49.736514891349401</v>
      </c>
      <c r="H23" s="131">
        <f>100000*15/253335</f>
        <v>5.9210136775415947</v>
      </c>
      <c r="I23" s="131">
        <f>100000*34/253335</f>
        <v>13.420964335760949</v>
      </c>
      <c r="J23" s="131">
        <f>100000*22/253335</f>
        <v>8.6841533937276729</v>
      </c>
      <c r="K23" s="131">
        <f>100000*25/253335</f>
        <v>9.8683561292359911</v>
      </c>
      <c r="L23" s="131">
        <f>100000*81/253335</f>
        <v>31.973473858724613</v>
      </c>
      <c r="M23" s="131">
        <f>100000*729/253335</f>
        <v>287.7612647285215</v>
      </c>
      <c r="N23" s="131">
        <f>100000*8/253335</f>
        <v>3.1578739613555173</v>
      </c>
      <c r="O23" s="131">
        <f>100000*430/253335</f>
        <v>169.73572542285905</v>
      </c>
      <c r="P23" s="131">
        <f>100000*245/253335</f>
        <v>96.709890066512713</v>
      </c>
      <c r="Q23" s="131">
        <f>100000*428/253335</f>
        <v>168.94625693252019</v>
      </c>
      <c r="R23" s="131">
        <f>100000*267/253335</f>
        <v>105.3940434602404</v>
      </c>
      <c r="S23" s="131">
        <f>100000*83/253335</f>
        <v>32.762942349063493</v>
      </c>
      <c r="T23" s="132">
        <f>100000*3/253335</f>
        <v>1.1842027355083191</v>
      </c>
      <c r="U23" s="131">
        <f>100000*9/253335</f>
        <v>3.5526082065249569</v>
      </c>
      <c r="V23" s="131">
        <f>100000*85/253335</f>
        <v>33.55241083940237</v>
      </c>
      <c r="W23" s="132" t="s">
        <v>19</v>
      </c>
      <c r="X23" s="132">
        <f>100000*1/253335</f>
        <v>0.39473424516943967</v>
      </c>
      <c r="Y23" s="132">
        <f>100000*6/253335</f>
        <v>2.3684054710166382</v>
      </c>
      <c r="Z23" s="131">
        <f>100000*270/253335</f>
        <v>106.57824619574872</v>
      </c>
      <c r="AA23" s="131">
        <f>100000*254/253335</f>
        <v>100.26249827303768</v>
      </c>
      <c r="AB23" s="131">
        <f>100000*147/253335</f>
        <v>58.025934039907632</v>
      </c>
      <c r="AC23" s="131">
        <f>100000*86/253335</f>
        <v>33.947145084571815</v>
      </c>
      <c r="AD23" s="131">
        <f>100000*52/253335</f>
        <v>20.526180748810862</v>
      </c>
    </row>
    <row r="24" spans="1:30" s="131" customFormat="1" ht="17.100000000000001" customHeight="1" x14ac:dyDescent="0.15">
      <c r="A24" s="85" t="s">
        <v>49</v>
      </c>
      <c r="B24" s="133">
        <f>100000*46/253832</f>
        <v>18.122222572410099</v>
      </c>
      <c r="C24" s="131">
        <f>100000*8/253832</f>
        <v>3.1516908821582779</v>
      </c>
      <c r="D24" s="131">
        <f>100000*757/253832</f>
        <v>298.22874972422704</v>
      </c>
      <c r="E24" s="131">
        <f>100000*741/253832</f>
        <v>291.92536795991049</v>
      </c>
      <c r="F24" s="131">
        <f>100000*111/253832</f>
        <v>43.729710989946106</v>
      </c>
      <c r="G24" s="131">
        <f>100000*153/253832</f>
        <v>60.276088121277063</v>
      </c>
      <c r="H24" s="131">
        <f>100000*5/253832</f>
        <v>1.9698068013489236</v>
      </c>
      <c r="I24" s="131">
        <f>100000*56/253832</f>
        <v>22.061836175107945</v>
      </c>
      <c r="J24" s="131">
        <f>100000*24/253832</f>
        <v>9.455072646474834</v>
      </c>
      <c r="K24" s="131">
        <f>100000*18/253832</f>
        <v>7.0913044848561251</v>
      </c>
      <c r="L24" s="131">
        <f>100000*86/253832</f>
        <v>33.880676983201489</v>
      </c>
      <c r="M24" s="131">
        <f>100000*701/253832</f>
        <v>276.1669135491191</v>
      </c>
      <c r="N24" s="131">
        <f>100000*14/253832</f>
        <v>5.5154590437769864</v>
      </c>
      <c r="O24" s="131">
        <f>100000*410/253832</f>
        <v>161.52415771061175</v>
      </c>
      <c r="P24" s="131">
        <f>100000*220/253832</f>
        <v>86.671499259352643</v>
      </c>
      <c r="Q24" s="131">
        <f>100000*434/253832</f>
        <v>170.97923035708658</v>
      </c>
      <c r="R24" s="131">
        <f>100000*275/253832</f>
        <v>108.3393740741908</v>
      </c>
      <c r="S24" s="131">
        <f>100000*74/253832</f>
        <v>29.15314065996407</v>
      </c>
      <c r="T24" s="132">
        <f>100000*2/253832</f>
        <v>0.78792272053956947</v>
      </c>
      <c r="U24" s="131">
        <f>100000*10/253832</f>
        <v>3.9396136026978472</v>
      </c>
      <c r="V24" s="131">
        <f>100000*86/253832</f>
        <v>33.880676983201489</v>
      </c>
      <c r="W24" s="132" t="s">
        <v>19</v>
      </c>
      <c r="X24" s="132" t="s">
        <v>19</v>
      </c>
      <c r="Y24" s="132">
        <f>100000*4/253832</f>
        <v>1.5758454410791389</v>
      </c>
      <c r="Z24" s="131">
        <f>100000*295/253832</f>
        <v>116.21860127958649</v>
      </c>
      <c r="AA24" s="131">
        <f>100000*281/253832</f>
        <v>110.70314223580951</v>
      </c>
      <c r="AB24" s="131">
        <f>100000*131/253832</f>
        <v>51.6089381953418</v>
      </c>
      <c r="AC24" s="131">
        <f>100000*77/253832</f>
        <v>30.335024740773424</v>
      </c>
      <c r="AD24" s="131">
        <f>100000*42/253832</f>
        <v>16.54637713133096</v>
      </c>
    </row>
    <row r="25" spans="1:30" s="131" customFormat="1" ht="17.100000000000001" customHeight="1" x14ac:dyDescent="0.15">
      <c r="A25" s="85" t="s">
        <v>142</v>
      </c>
      <c r="B25" s="133">
        <v>14.2</v>
      </c>
      <c r="C25" s="131">
        <v>0.8</v>
      </c>
      <c r="D25" s="131">
        <v>309.2</v>
      </c>
      <c r="E25" s="131">
        <v>300.89999999999998</v>
      </c>
      <c r="F25" s="131">
        <v>43.4</v>
      </c>
      <c r="G25" s="131">
        <v>50.9</v>
      </c>
      <c r="H25" s="131">
        <v>4.3</v>
      </c>
      <c r="I25" s="131">
        <v>13.8</v>
      </c>
      <c r="J25" s="131">
        <v>6.7</v>
      </c>
      <c r="K25" s="131">
        <v>12.6</v>
      </c>
      <c r="L25" s="131">
        <v>44.6</v>
      </c>
      <c r="M25" s="131">
        <v>263</v>
      </c>
      <c r="N25" s="131">
        <v>3.9</v>
      </c>
      <c r="O25" s="131">
        <v>152.4</v>
      </c>
      <c r="P25" s="131">
        <v>85.3</v>
      </c>
      <c r="Q25" s="131">
        <v>160.30000000000001</v>
      </c>
      <c r="R25" s="131">
        <v>90</v>
      </c>
      <c r="S25" s="131">
        <v>38.700000000000003</v>
      </c>
      <c r="T25" s="132">
        <v>0.8</v>
      </c>
      <c r="U25" s="131">
        <v>5.5</v>
      </c>
      <c r="V25" s="131">
        <v>35.1</v>
      </c>
      <c r="W25" s="132" t="s">
        <v>19</v>
      </c>
      <c r="X25" s="132">
        <v>1.6</v>
      </c>
      <c r="Y25" s="132">
        <v>2.4</v>
      </c>
      <c r="Z25" s="131">
        <v>118.5</v>
      </c>
      <c r="AA25" s="131">
        <v>113.3</v>
      </c>
      <c r="AB25" s="131">
        <v>44.6</v>
      </c>
      <c r="AC25" s="131">
        <v>26.1</v>
      </c>
      <c r="AD25" s="131">
        <v>14.6</v>
      </c>
    </row>
    <row r="26" spans="1:30" s="131" customFormat="1" ht="17.100000000000001" customHeight="1" x14ac:dyDescent="0.15">
      <c r="A26" s="85" t="s">
        <v>141</v>
      </c>
      <c r="B26" s="133">
        <v>15.1</v>
      </c>
      <c r="C26" s="131">
        <v>1.6</v>
      </c>
      <c r="D26" s="131">
        <v>328.8</v>
      </c>
      <c r="E26" s="131">
        <v>317.3</v>
      </c>
      <c r="F26" s="131">
        <v>40.9</v>
      </c>
      <c r="G26" s="131">
        <v>61.9</v>
      </c>
      <c r="H26" s="131">
        <v>4.4000000000000004</v>
      </c>
      <c r="I26" s="131">
        <v>10.7</v>
      </c>
      <c r="J26" s="131">
        <v>6.3</v>
      </c>
      <c r="K26" s="131">
        <v>13.5</v>
      </c>
      <c r="L26" s="131">
        <v>53.6</v>
      </c>
      <c r="M26" s="131">
        <v>282.39999999999998</v>
      </c>
      <c r="N26" s="131">
        <v>6</v>
      </c>
      <c r="O26" s="131">
        <v>166.6</v>
      </c>
      <c r="P26" s="131">
        <v>89.6</v>
      </c>
      <c r="Q26" s="131">
        <v>145.19999999999999</v>
      </c>
      <c r="R26" s="131">
        <v>66.2</v>
      </c>
      <c r="S26" s="131">
        <v>34.5</v>
      </c>
      <c r="T26" s="132">
        <v>2.4</v>
      </c>
      <c r="U26" s="131">
        <v>3.6</v>
      </c>
      <c r="V26" s="131">
        <v>31.7</v>
      </c>
      <c r="W26" s="132" t="s">
        <v>98</v>
      </c>
      <c r="X26" s="132">
        <v>1.2</v>
      </c>
      <c r="Y26" s="132">
        <v>1.2</v>
      </c>
      <c r="Z26" s="131">
        <v>137.6</v>
      </c>
      <c r="AA26" s="131">
        <v>132.9</v>
      </c>
      <c r="AB26" s="131">
        <v>51.2</v>
      </c>
      <c r="AC26" s="131">
        <v>28.2</v>
      </c>
      <c r="AD26" s="131">
        <v>17.899999999999999</v>
      </c>
    </row>
    <row r="27" spans="1:30" s="131" customFormat="1" ht="17.100000000000001" customHeight="1" x14ac:dyDescent="0.15">
      <c r="A27" s="85" t="s">
        <v>46</v>
      </c>
      <c r="B27" s="133">
        <v>13.5</v>
      </c>
      <c r="C27" s="131">
        <v>1.2</v>
      </c>
      <c r="D27" s="131">
        <v>309.60000000000002</v>
      </c>
      <c r="E27" s="131">
        <v>300.8</v>
      </c>
      <c r="F27" s="131">
        <v>40.6</v>
      </c>
      <c r="G27" s="131">
        <v>59.4</v>
      </c>
      <c r="H27" s="131">
        <v>2.4</v>
      </c>
      <c r="I27" s="131">
        <v>16.7</v>
      </c>
      <c r="J27" s="131">
        <v>9.1999999999999993</v>
      </c>
      <c r="K27" s="131">
        <v>13.9</v>
      </c>
      <c r="L27" s="131">
        <v>56.2</v>
      </c>
      <c r="M27" s="131">
        <v>272.10000000000002</v>
      </c>
      <c r="N27" s="131">
        <v>5.2</v>
      </c>
      <c r="O27" s="131">
        <v>163.30000000000001</v>
      </c>
      <c r="P27" s="131">
        <v>82.5</v>
      </c>
      <c r="Q27" s="131">
        <v>154.19999999999999</v>
      </c>
      <c r="R27" s="131">
        <v>70.5</v>
      </c>
      <c r="S27" s="131">
        <v>41.4</v>
      </c>
      <c r="T27" s="132">
        <v>4</v>
      </c>
      <c r="U27" s="131">
        <v>7.2</v>
      </c>
      <c r="V27" s="131">
        <v>33.5</v>
      </c>
      <c r="W27" s="132" t="s">
        <v>98</v>
      </c>
      <c r="X27" s="132" t="s">
        <v>98</v>
      </c>
      <c r="Y27" s="132">
        <v>3.2</v>
      </c>
      <c r="Z27" s="131">
        <v>156.19999999999999</v>
      </c>
      <c r="AA27" s="131">
        <v>148.6</v>
      </c>
      <c r="AB27" s="131">
        <v>46.2</v>
      </c>
      <c r="AC27" s="131">
        <v>29.5</v>
      </c>
      <c r="AD27" s="131">
        <v>13.5</v>
      </c>
    </row>
    <row r="28" spans="1:30" s="125" customFormat="1" ht="6" customHeight="1" x14ac:dyDescent="0.4">
      <c r="A28" s="130"/>
      <c r="B28" s="129"/>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row>
    <row r="29" spans="1:30" s="125" customFormat="1" ht="12" x14ac:dyDescent="0.4">
      <c r="A29" s="28" t="s">
        <v>140</v>
      </c>
      <c r="B29" s="28"/>
      <c r="N29" s="126"/>
    </row>
    <row r="30" spans="1:30" s="125" customFormat="1" ht="12" x14ac:dyDescent="0.4">
      <c r="A30" s="127" t="s">
        <v>139</v>
      </c>
      <c r="B30" s="127"/>
      <c r="N30" s="126"/>
    </row>
    <row r="32" spans="1:30" x14ac:dyDescent="0.15">
      <c r="B32" s="124"/>
      <c r="C32" s="26"/>
      <c r="D32" s="123"/>
      <c r="E32" s="123"/>
      <c r="F32" s="123"/>
      <c r="G32" s="123"/>
      <c r="H32" s="123"/>
      <c r="I32" s="123"/>
    </row>
    <row r="33" spans="2:5" x14ac:dyDescent="0.15">
      <c r="B33" s="122"/>
      <c r="C33" s="121"/>
      <c r="E33" s="120"/>
    </row>
  </sheetData>
  <mergeCells count="30">
    <mergeCell ref="A5:A9"/>
    <mergeCell ref="C6:C9"/>
    <mergeCell ref="J6:J9"/>
    <mergeCell ref="K5:K9"/>
    <mergeCell ref="W5:W9"/>
    <mergeCell ref="L5:L9"/>
    <mergeCell ref="B5:B9"/>
    <mergeCell ref="D5:D9"/>
    <mergeCell ref="E6:E9"/>
    <mergeCell ref="H5:H9"/>
    <mergeCell ref="I5:I9"/>
    <mergeCell ref="F7:F9"/>
    <mergeCell ref="G7:G9"/>
    <mergeCell ref="U5:U9"/>
    <mergeCell ref="V5:V9"/>
    <mergeCell ref="M5:M9"/>
    <mergeCell ref="N6:N9"/>
    <mergeCell ref="O6:O9"/>
    <mergeCell ref="P6:P9"/>
    <mergeCell ref="AC6:AC9"/>
    <mergeCell ref="AD6:AD9"/>
    <mergeCell ref="Y5:Y9"/>
    <mergeCell ref="Z5:Z9"/>
    <mergeCell ref="AA6:AA9"/>
    <mergeCell ref="AB5:AB9"/>
    <mergeCell ref="X5:X9"/>
    <mergeCell ref="Q5:Q9"/>
    <mergeCell ref="R6:R9"/>
    <mergeCell ref="S5:S9"/>
    <mergeCell ref="T5:T9"/>
  </mergeCells>
  <phoneticPr fontId="1"/>
  <pageMargins left="0.70866141732283472" right="0.70866141732283472"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5"/>
  <sheetViews>
    <sheetView zoomScaleNormal="100" workbookViewId="0"/>
  </sheetViews>
  <sheetFormatPr defaultRowHeight="13.5" x14ac:dyDescent="0.15"/>
  <cols>
    <col min="1" max="1" width="14.875" style="149" customWidth="1"/>
    <col min="2" max="8" width="11" style="149" customWidth="1"/>
    <col min="9" max="16384" width="9" style="149"/>
  </cols>
  <sheetData>
    <row r="1" spans="1:8" ht="24" customHeight="1" x14ac:dyDescent="0.15">
      <c r="A1" s="368" t="s">
        <v>185</v>
      </c>
    </row>
    <row r="3" spans="1:8" s="164" customFormat="1" ht="18" customHeight="1" x14ac:dyDescent="0.15">
      <c r="A3" s="442" t="s">
        <v>70</v>
      </c>
      <c r="B3" s="438" t="s">
        <v>38</v>
      </c>
      <c r="C3" s="444" t="s">
        <v>184</v>
      </c>
      <c r="D3" s="438" t="s">
        <v>183</v>
      </c>
      <c r="E3" s="438" t="s">
        <v>182</v>
      </c>
      <c r="F3" s="438" t="s">
        <v>181</v>
      </c>
      <c r="G3" s="438" t="s">
        <v>180</v>
      </c>
      <c r="H3" s="440" t="s">
        <v>179</v>
      </c>
    </row>
    <row r="4" spans="1:8" s="49" customFormat="1" ht="18" customHeight="1" x14ac:dyDescent="0.15">
      <c r="A4" s="443"/>
      <c r="B4" s="439"/>
      <c r="C4" s="445"/>
      <c r="D4" s="439"/>
      <c r="E4" s="439"/>
      <c r="F4" s="439"/>
      <c r="G4" s="439"/>
      <c r="H4" s="441"/>
    </row>
    <row r="5" spans="1:8" s="49" customFormat="1" ht="6" customHeight="1" x14ac:dyDescent="0.15">
      <c r="A5" s="159"/>
      <c r="B5" s="163"/>
      <c r="C5" s="159"/>
      <c r="D5" s="64"/>
      <c r="E5" s="159"/>
      <c r="F5" s="159"/>
      <c r="G5" s="162"/>
      <c r="H5" s="159"/>
    </row>
    <row r="6" spans="1:8" s="155" customFormat="1" ht="17.100000000000001" customHeight="1" x14ac:dyDescent="0.15">
      <c r="A6" s="158" t="s">
        <v>178</v>
      </c>
      <c r="B6" s="161" t="s">
        <v>98</v>
      </c>
      <c r="C6" s="160" t="s">
        <v>98</v>
      </c>
      <c r="D6" s="160" t="s">
        <v>98</v>
      </c>
      <c r="E6" s="160" t="s">
        <v>98</v>
      </c>
      <c r="F6" s="160" t="s">
        <v>98</v>
      </c>
      <c r="G6" s="160" t="s">
        <v>98</v>
      </c>
      <c r="H6" s="160" t="s">
        <v>98</v>
      </c>
    </row>
    <row r="7" spans="1:8" s="155" customFormat="1" ht="17.100000000000001" customHeight="1" x14ac:dyDescent="0.15">
      <c r="A7" s="159" t="s">
        <v>177</v>
      </c>
      <c r="B7" s="157" t="s">
        <v>98</v>
      </c>
      <c r="C7" s="156" t="s">
        <v>98</v>
      </c>
      <c r="D7" s="156" t="s">
        <v>98</v>
      </c>
      <c r="E7" s="156" t="s">
        <v>98</v>
      </c>
      <c r="F7" s="156" t="s">
        <v>98</v>
      </c>
      <c r="G7" s="156" t="s">
        <v>98</v>
      </c>
      <c r="H7" s="156" t="s">
        <v>98</v>
      </c>
    </row>
    <row r="8" spans="1:8" s="155" customFormat="1" ht="17.100000000000001" customHeight="1" x14ac:dyDescent="0.15">
      <c r="A8" s="158" t="s">
        <v>102</v>
      </c>
      <c r="B8" s="157">
        <v>1</v>
      </c>
      <c r="C8" s="156">
        <v>1</v>
      </c>
      <c r="D8" s="156" t="s">
        <v>98</v>
      </c>
      <c r="E8" s="156" t="s">
        <v>98</v>
      </c>
      <c r="F8" s="156" t="s">
        <v>98</v>
      </c>
      <c r="G8" s="156" t="s">
        <v>98</v>
      </c>
      <c r="H8" s="156" t="s">
        <v>98</v>
      </c>
    </row>
    <row r="9" spans="1:8" s="155" customFormat="1" ht="17.100000000000001" customHeight="1" x14ac:dyDescent="0.15">
      <c r="A9" s="159" t="s">
        <v>101</v>
      </c>
      <c r="B9" s="157" t="s">
        <v>98</v>
      </c>
      <c r="C9" s="156" t="s">
        <v>98</v>
      </c>
      <c r="D9" s="156" t="s">
        <v>98</v>
      </c>
      <c r="E9" s="156" t="s">
        <v>98</v>
      </c>
      <c r="F9" s="156" t="s">
        <v>98</v>
      </c>
      <c r="G9" s="156" t="s">
        <v>98</v>
      </c>
      <c r="H9" s="156" t="s">
        <v>98</v>
      </c>
    </row>
    <row r="10" spans="1:8" s="155" customFormat="1" ht="17.100000000000001" customHeight="1" x14ac:dyDescent="0.15">
      <c r="A10" s="158" t="s">
        <v>100</v>
      </c>
      <c r="B10" s="157">
        <v>1</v>
      </c>
      <c r="C10" s="156">
        <v>0</v>
      </c>
      <c r="D10" s="156">
        <v>1</v>
      </c>
      <c r="E10" s="156">
        <v>0</v>
      </c>
      <c r="F10" s="156">
        <v>0</v>
      </c>
      <c r="G10" s="156">
        <v>0</v>
      </c>
      <c r="H10" s="156">
        <v>0</v>
      </c>
    </row>
    <row r="11" spans="1:8" s="155" customFormat="1" ht="17.100000000000001" customHeight="1" x14ac:dyDescent="0.15">
      <c r="A11" s="158">
        <v>30</v>
      </c>
      <c r="B11" s="157">
        <v>0</v>
      </c>
      <c r="C11" s="156">
        <v>0</v>
      </c>
      <c r="D11" s="156">
        <v>0</v>
      </c>
      <c r="E11" s="156">
        <v>0</v>
      </c>
      <c r="F11" s="156">
        <v>0</v>
      </c>
      <c r="G11" s="156">
        <v>0</v>
      </c>
      <c r="H11" s="156">
        <v>0</v>
      </c>
    </row>
    <row r="12" spans="1:8" s="49" customFormat="1" ht="6" customHeight="1" x14ac:dyDescent="0.15">
      <c r="A12" s="154"/>
      <c r="B12" s="153"/>
      <c r="C12" s="152"/>
      <c r="D12" s="152"/>
      <c r="E12" s="152"/>
      <c r="F12" s="152"/>
      <c r="G12" s="152"/>
      <c r="H12" s="152"/>
    </row>
    <row r="13" spans="1:8" x14ac:dyDescent="0.15">
      <c r="A13" s="151" t="s">
        <v>176</v>
      </c>
    </row>
    <row r="15" spans="1:8" s="150" customFormat="1" x14ac:dyDescent="0.15"/>
  </sheetData>
  <mergeCells count="8">
    <mergeCell ref="F3:F4"/>
    <mergeCell ref="G3:G4"/>
    <mergeCell ref="H3:H4"/>
    <mergeCell ref="A3:A4"/>
    <mergeCell ref="B3:B4"/>
    <mergeCell ref="D3:D4"/>
    <mergeCell ref="E3:E4"/>
    <mergeCell ref="C3:C4"/>
  </mergeCells>
  <phoneticPr fontId="1"/>
  <pageMargins left="0.70866141732283472" right="0.70866141732283472"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pane xSplit="1" ySplit="5" topLeftCell="B6" activePane="bottomRight" state="frozen"/>
      <selection pane="topRight"/>
      <selection pane="bottomLeft"/>
      <selection pane="bottomRight"/>
    </sheetView>
  </sheetViews>
  <sheetFormatPr defaultRowHeight="13.5" x14ac:dyDescent="0.15"/>
  <cols>
    <col min="1" max="1" width="9.875" style="123" customWidth="1"/>
    <col min="2" max="2" width="7" style="123" customWidth="1"/>
    <col min="3" max="3" width="6" style="123" customWidth="1"/>
    <col min="4" max="4" width="5.625" style="123" customWidth="1"/>
    <col min="5" max="5" width="7.625" style="123" customWidth="1"/>
    <col min="6" max="6" width="5.625" style="123" customWidth="1"/>
    <col min="7" max="7" width="5.5" style="123" customWidth="1"/>
    <col min="8" max="8" width="6.75" style="123" customWidth="1"/>
    <col min="9" max="9" width="7.375" style="123" customWidth="1"/>
    <col min="10" max="10" width="7.625" style="123" customWidth="1"/>
    <col min="11" max="11" width="6.875" style="123" customWidth="1"/>
    <col min="12" max="12" width="11.625" style="123" customWidth="1"/>
    <col min="13" max="16384" width="9" style="123"/>
  </cols>
  <sheetData>
    <row r="1" spans="1:13" ht="24" customHeight="1" x14ac:dyDescent="0.15">
      <c r="A1" s="335" t="s">
        <v>196</v>
      </c>
    </row>
    <row r="3" spans="1:13" s="118" customFormat="1" ht="42.75" customHeight="1" x14ac:dyDescent="0.4">
      <c r="A3" s="446" t="s">
        <v>70</v>
      </c>
      <c r="B3" s="451" t="s">
        <v>195</v>
      </c>
      <c r="C3" s="452"/>
      <c r="D3" s="453"/>
      <c r="E3" s="451" t="s">
        <v>194</v>
      </c>
      <c r="F3" s="452"/>
      <c r="G3" s="453"/>
      <c r="H3" s="459" t="s">
        <v>193</v>
      </c>
      <c r="I3" s="452"/>
      <c r="J3" s="452"/>
      <c r="K3" s="453"/>
      <c r="L3" s="454" t="s">
        <v>192</v>
      </c>
    </row>
    <row r="4" spans="1:13" s="118" customFormat="1" ht="14.25" customHeight="1" x14ac:dyDescent="0.4">
      <c r="A4" s="447"/>
      <c r="B4" s="449" t="s">
        <v>38</v>
      </c>
      <c r="C4" s="449" t="s">
        <v>191</v>
      </c>
      <c r="D4" s="449" t="s">
        <v>190</v>
      </c>
      <c r="E4" s="449" t="s">
        <v>38</v>
      </c>
      <c r="F4" s="449" t="s">
        <v>191</v>
      </c>
      <c r="G4" s="449" t="s">
        <v>190</v>
      </c>
      <c r="H4" s="449" t="s">
        <v>38</v>
      </c>
      <c r="I4" s="457" t="s">
        <v>189</v>
      </c>
      <c r="J4" s="457" t="s">
        <v>188</v>
      </c>
      <c r="K4" s="449" t="s">
        <v>187</v>
      </c>
      <c r="L4" s="455"/>
    </row>
    <row r="5" spans="1:13" s="118" customFormat="1" ht="14.25" customHeight="1" x14ac:dyDescent="0.4">
      <c r="A5" s="448"/>
      <c r="B5" s="450"/>
      <c r="C5" s="450"/>
      <c r="D5" s="450"/>
      <c r="E5" s="450"/>
      <c r="F5" s="450"/>
      <c r="G5" s="450"/>
      <c r="H5" s="450"/>
      <c r="I5" s="458"/>
      <c r="J5" s="458"/>
      <c r="K5" s="450"/>
      <c r="L5" s="456"/>
    </row>
    <row r="6" spans="1:13" s="165" customFormat="1" ht="6" customHeight="1" x14ac:dyDescent="0.15">
      <c r="A6" s="182"/>
      <c r="B6" s="181"/>
      <c r="C6" s="180"/>
      <c r="D6" s="180"/>
      <c r="E6" s="180"/>
      <c r="F6" s="180"/>
      <c r="G6" s="180"/>
      <c r="H6" s="180"/>
      <c r="I6" s="180"/>
      <c r="J6" s="180"/>
      <c r="K6" s="180"/>
      <c r="L6" s="180"/>
    </row>
    <row r="7" spans="1:13" s="176" customFormat="1" ht="16.5" customHeight="1" x14ac:dyDescent="0.15">
      <c r="A7" s="179" t="s">
        <v>62</v>
      </c>
      <c r="B7" s="177">
        <v>9</v>
      </c>
      <c r="C7" s="177">
        <v>3</v>
      </c>
      <c r="D7" s="177">
        <v>6</v>
      </c>
      <c r="E7" s="177">
        <v>6</v>
      </c>
      <c r="F7" s="177">
        <v>2</v>
      </c>
      <c r="G7" s="177">
        <v>4</v>
      </c>
      <c r="H7" s="177">
        <v>87</v>
      </c>
      <c r="I7" s="177">
        <v>27</v>
      </c>
      <c r="J7" s="177">
        <v>60</v>
      </c>
      <c r="K7" s="178" t="s">
        <v>19</v>
      </c>
      <c r="L7" s="177">
        <v>15</v>
      </c>
    </row>
    <row r="8" spans="1:13" s="174" customFormat="1" ht="17.100000000000001" customHeight="1" x14ac:dyDescent="0.15">
      <c r="A8" s="85" t="s">
        <v>61</v>
      </c>
      <c r="B8" s="173">
        <v>4</v>
      </c>
      <c r="C8" s="175">
        <v>4</v>
      </c>
      <c r="D8" s="175">
        <v>0</v>
      </c>
      <c r="E8" s="175">
        <v>1</v>
      </c>
      <c r="F8" s="175">
        <v>1</v>
      </c>
      <c r="G8" s="175">
        <v>0</v>
      </c>
      <c r="H8" s="175">
        <v>84</v>
      </c>
      <c r="I8" s="175">
        <v>29</v>
      </c>
      <c r="J8" s="175">
        <v>55</v>
      </c>
      <c r="K8" s="132" t="s">
        <v>19</v>
      </c>
      <c r="L8" s="175">
        <v>13</v>
      </c>
    </row>
    <row r="9" spans="1:13" s="174" customFormat="1" ht="17.100000000000001" customHeight="1" x14ac:dyDescent="0.15">
      <c r="A9" s="85" t="s">
        <v>60</v>
      </c>
      <c r="B9" s="173">
        <v>8</v>
      </c>
      <c r="C9" s="175">
        <v>4</v>
      </c>
      <c r="D9" s="175">
        <v>4</v>
      </c>
      <c r="E9" s="175">
        <v>4</v>
      </c>
      <c r="F9" s="175">
        <v>3</v>
      </c>
      <c r="G9" s="175">
        <v>1</v>
      </c>
      <c r="H9" s="175">
        <v>71</v>
      </c>
      <c r="I9" s="175">
        <v>25</v>
      </c>
      <c r="J9" s="175">
        <v>46</v>
      </c>
      <c r="K9" s="132" t="s">
        <v>19</v>
      </c>
      <c r="L9" s="175">
        <v>6</v>
      </c>
    </row>
    <row r="10" spans="1:13" s="174" customFormat="1" ht="17.100000000000001" customHeight="1" x14ac:dyDescent="0.15">
      <c r="A10" s="85" t="s">
        <v>59</v>
      </c>
      <c r="B10" s="173">
        <v>6</v>
      </c>
      <c r="C10" s="171">
        <v>3</v>
      </c>
      <c r="D10" s="171">
        <v>3</v>
      </c>
      <c r="E10" s="171">
        <v>3</v>
      </c>
      <c r="F10" s="171">
        <v>1</v>
      </c>
      <c r="G10" s="171">
        <v>2</v>
      </c>
      <c r="H10" s="171">
        <v>62</v>
      </c>
      <c r="I10" s="171">
        <v>26</v>
      </c>
      <c r="J10" s="171">
        <v>36</v>
      </c>
      <c r="K10" s="132" t="s">
        <v>19</v>
      </c>
      <c r="L10" s="171">
        <v>6</v>
      </c>
      <c r="M10" s="170"/>
    </row>
    <row r="11" spans="1:13" s="170" customFormat="1" ht="17.100000000000001" customHeight="1" x14ac:dyDescent="0.15">
      <c r="A11" s="85" t="s">
        <v>58</v>
      </c>
      <c r="B11" s="173">
        <v>9</v>
      </c>
      <c r="C11" s="171">
        <v>6</v>
      </c>
      <c r="D11" s="171">
        <v>3</v>
      </c>
      <c r="E11" s="171">
        <v>5</v>
      </c>
      <c r="F11" s="171">
        <v>3</v>
      </c>
      <c r="G11" s="171">
        <v>2</v>
      </c>
      <c r="H11" s="171">
        <v>56</v>
      </c>
      <c r="I11" s="171">
        <v>25</v>
      </c>
      <c r="J11" s="171">
        <v>31</v>
      </c>
      <c r="K11" s="132" t="s">
        <v>98</v>
      </c>
      <c r="L11" s="171">
        <v>14</v>
      </c>
    </row>
    <row r="12" spans="1:13" s="170" customFormat="1" ht="17.100000000000001" customHeight="1" x14ac:dyDescent="0.15">
      <c r="A12" s="85" t="s">
        <v>57</v>
      </c>
      <c r="B12" s="173">
        <v>3</v>
      </c>
      <c r="C12" s="171">
        <v>0</v>
      </c>
      <c r="D12" s="171">
        <v>3</v>
      </c>
      <c r="E12" s="132" t="s">
        <v>98</v>
      </c>
      <c r="F12" s="132" t="s">
        <v>98</v>
      </c>
      <c r="G12" s="132" t="s">
        <v>98</v>
      </c>
      <c r="H12" s="171">
        <v>62</v>
      </c>
      <c r="I12" s="171">
        <v>36</v>
      </c>
      <c r="J12" s="171">
        <v>26</v>
      </c>
      <c r="K12" s="132" t="s">
        <v>98</v>
      </c>
      <c r="L12" s="171">
        <v>8</v>
      </c>
    </row>
    <row r="13" spans="1:13" s="170" customFormat="1" ht="17.100000000000001" customHeight="1" x14ac:dyDescent="0.15">
      <c r="A13" s="85" t="s">
        <v>56</v>
      </c>
      <c r="B13" s="173">
        <v>6</v>
      </c>
      <c r="C13" s="171">
        <v>3</v>
      </c>
      <c r="D13" s="171">
        <v>3</v>
      </c>
      <c r="E13" s="172">
        <v>4</v>
      </c>
      <c r="F13" s="172">
        <v>2</v>
      </c>
      <c r="G13" s="172">
        <v>2</v>
      </c>
      <c r="H13" s="171">
        <v>55</v>
      </c>
      <c r="I13" s="171">
        <v>34</v>
      </c>
      <c r="J13" s="171">
        <v>21</v>
      </c>
      <c r="K13" s="132" t="s">
        <v>19</v>
      </c>
      <c r="L13" s="171">
        <v>17</v>
      </c>
    </row>
    <row r="14" spans="1:13" s="170" customFormat="1" ht="17.100000000000001" customHeight="1" x14ac:dyDescent="0.15">
      <c r="A14" s="85" t="s">
        <v>144</v>
      </c>
      <c r="B14" s="173">
        <v>7</v>
      </c>
      <c r="C14" s="171">
        <v>3</v>
      </c>
      <c r="D14" s="171">
        <v>4</v>
      </c>
      <c r="E14" s="172">
        <v>4</v>
      </c>
      <c r="F14" s="172">
        <v>1</v>
      </c>
      <c r="G14" s="172">
        <v>3</v>
      </c>
      <c r="H14" s="171">
        <v>53</v>
      </c>
      <c r="I14" s="171">
        <v>23</v>
      </c>
      <c r="J14" s="171">
        <v>30</v>
      </c>
      <c r="K14" s="132" t="s">
        <v>19</v>
      </c>
      <c r="L14" s="171">
        <v>12</v>
      </c>
    </row>
    <row r="15" spans="1:13" s="170" customFormat="1" ht="17.100000000000001" customHeight="1" x14ac:dyDescent="0.15">
      <c r="A15" s="85" t="s">
        <v>54</v>
      </c>
      <c r="B15" s="173">
        <v>7</v>
      </c>
      <c r="C15" s="171">
        <v>4</v>
      </c>
      <c r="D15" s="171">
        <v>3</v>
      </c>
      <c r="E15" s="172">
        <v>2</v>
      </c>
      <c r="F15" s="172">
        <v>2</v>
      </c>
      <c r="G15" s="172">
        <v>0</v>
      </c>
      <c r="H15" s="171">
        <v>67</v>
      </c>
      <c r="I15" s="171">
        <v>39</v>
      </c>
      <c r="J15" s="171">
        <v>28</v>
      </c>
      <c r="K15" s="132" t="s">
        <v>19</v>
      </c>
      <c r="L15" s="171">
        <v>7</v>
      </c>
    </row>
    <row r="16" spans="1:13" s="170" customFormat="1" ht="17.100000000000001" customHeight="1" x14ac:dyDescent="0.15">
      <c r="A16" s="85" t="s">
        <v>53</v>
      </c>
      <c r="B16" s="173">
        <v>6</v>
      </c>
      <c r="C16" s="171">
        <v>3</v>
      </c>
      <c r="D16" s="171">
        <v>3</v>
      </c>
      <c r="E16" s="172">
        <v>3</v>
      </c>
      <c r="F16" s="172">
        <v>1</v>
      </c>
      <c r="G16" s="172">
        <v>2</v>
      </c>
      <c r="H16" s="171">
        <v>47</v>
      </c>
      <c r="I16" s="171">
        <v>29</v>
      </c>
      <c r="J16" s="171">
        <v>18</v>
      </c>
      <c r="K16" s="132" t="s">
        <v>19</v>
      </c>
      <c r="L16" s="171">
        <v>6</v>
      </c>
    </row>
    <row r="17" spans="1:12" s="170" customFormat="1" ht="17.100000000000001" customHeight="1" x14ac:dyDescent="0.15">
      <c r="A17" s="85" t="s">
        <v>52</v>
      </c>
      <c r="B17" s="173">
        <v>3</v>
      </c>
      <c r="C17" s="171">
        <v>0</v>
      </c>
      <c r="D17" s="171">
        <v>3</v>
      </c>
      <c r="E17" s="172">
        <v>3</v>
      </c>
      <c r="F17" s="172">
        <v>0</v>
      </c>
      <c r="G17" s="172">
        <v>3</v>
      </c>
      <c r="H17" s="171">
        <v>51</v>
      </c>
      <c r="I17" s="171">
        <v>24</v>
      </c>
      <c r="J17" s="171">
        <v>27</v>
      </c>
      <c r="K17" s="132" t="s">
        <v>98</v>
      </c>
      <c r="L17" s="171">
        <v>10</v>
      </c>
    </row>
    <row r="18" spans="1:12" s="170" customFormat="1" ht="17.100000000000001" customHeight="1" x14ac:dyDescent="0.15">
      <c r="A18" s="85" t="s">
        <v>51</v>
      </c>
      <c r="B18" s="173">
        <v>9</v>
      </c>
      <c r="C18" s="171">
        <v>5</v>
      </c>
      <c r="D18" s="171">
        <v>4</v>
      </c>
      <c r="E18" s="172">
        <v>5</v>
      </c>
      <c r="F18" s="172">
        <v>4</v>
      </c>
      <c r="G18" s="172">
        <v>1</v>
      </c>
      <c r="H18" s="171">
        <v>41</v>
      </c>
      <c r="I18" s="171">
        <v>23</v>
      </c>
      <c r="J18" s="171">
        <v>18</v>
      </c>
      <c r="K18" s="132" t="s">
        <v>98</v>
      </c>
      <c r="L18" s="171">
        <v>9</v>
      </c>
    </row>
    <row r="19" spans="1:12" s="170" customFormat="1" ht="17.100000000000001" customHeight="1" x14ac:dyDescent="0.15">
      <c r="A19" s="85" t="s">
        <v>50</v>
      </c>
      <c r="B19" s="173">
        <v>6</v>
      </c>
      <c r="C19" s="171">
        <v>2</v>
      </c>
      <c r="D19" s="171">
        <v>4</v>
      </c>
      <c r="E19" s="172">
        <v>4</v>
      </c>
      <c r="F19" s="172">
        <v>1</v>
      </c>
      <c r="G19" s="172">
        <v>3</v>
      </c>
      <c r="H19" s="171">
        <v>38</v>
      </c>
      <c r="I19" s="171">
        <v>16</v>
      </c>
      <c r="J19" s="171">
        <v>22</v>
      </c>
      <c r="K19" s="132" t="s">
        <v>98</v>
      </c>
      <c r="L19" s="171">
        <v>6</v>
      </c>
    </row>
    <row r="20" spans="1:12" s="170" customFormat="1" ht="17.100000000000001" customHeight="1" x14ac:dyDescent="0.15">
      <c r="A20" s="85" t="s">
        <v>49</v>
      </c>
      <c r="B20" s="173">
        <v>1</v>
      </c>
      <c r="C20" s="171">
        <v>1</v>
      </c>
      <c r="D20" s="172" t="s">
        <v>19</v>
      </c>
      <c r="E20" s="172" t="s">
        <v>19</v>
      </c>
      <c r="F20" s="172" t="s">
        <v>19</v>
      </c>
      <c r="G20" s="172" t="s">
        <v>19</v>
      </c>
      <c r="H20" s="171">
        <v>44</v>
      </c>
      <c r="I20" s="171">
        <v>30</v>
      </c>
      <c r="J20" s="171">
        <v>14</v>
      </c>
      <c r="K20" s="83" t="s">
        <v>19</v>
      </c>
      <c r="L20" s="171">
        <v>9</v>
      </c>
    </row>
    <row r="21" spans="1:12" s="170" customFormat="1" ht="17.100000000000001" customHeight="1" x14ac:dyDescent="0.15">
      <c r="A21" s="85" t="s">
        <v>48</v>
      </c>
      <c r="B21" s="173">
        <v>6</v>
      </c>
      <c r="C21" s="171">
        <v>3</v>
      </c>
      <c r="D21" s="172">
        <v>3</v>
      </c>
      <c r="E21" s="172">
        <v>6</v>
      </c>
      <c r="F21" s="172">
        <v>3</v>
      </c>
      <c r="G21" s="172">
        <v>3</v>
      </c>
      <c r="H21" s="171">
        <v>39</v>
      </c>
      <c r="I21" s="171">
        <v>16</v>
      </c>
      <c r="J21" s="171">
        <v>7</v>
      </c>
      <c r="K21" s="83">
        <v>16</v>
      </c>
      <c r="L21" s="171">
        <v>9</v>
      </c>
    </row>
    <row r="22" spans="1:12" s="170" customFormat="1" ht="17.100000000000001" customHeight="1" x14ac:dyDescent="0.15">
      <c r="A22" s="85" t="s">
        <v>141</v>
      </c>
      <c r="B22" s="173">
        <v>4</v>
      </c>
      <c r="C22" s="171">
        <v>4</v>
      </c>
      <c r="D22" s="172" t="s">
        <v>98</v>
      </c>
      <c r="E22" s="172">
        <v>4</v>
      </c>
      <c r="F22" s="172">
        <v>4</v>
      </c>
      <c r="G22" s="172" t="s">
        <v>98</v>
      </c>
      <c r="H22" s="171">
        <v>38</v>
      </c>
      <c r="I22" s="171">
        <v>13</v>
      </c>
      <c r="J22" s="171">
        <v>10</v>
      </c>
      <c r="K22" s="83">
        <v>15</v>
      </c>
      <c r="L22" s="171">
        <v>11</v>
      </c>
    </row>
    <row r="23" spans="1:12" s="170" customFormat="1" ht="17.100000000000001" customHeight="1" x14ac:dyDescent="0.15">
      <c r="A23" s="85" t="s">
        <v>46</v>
      </c>
      <c r="B23" s="173">
        <v>6</v>
      </c>
      <c r="C23" s="171">
        <v>3</v>
      </c>
      <c r="D23" s="172">
        <v>3</v>
      </c>
      <c r="E23" s="172">
        <v>3</v>
      </c>
      <c r="F23" s="172">
        <v>1</v>
      </c>
      <c r="G23" s="172">
        <v>2</v>
      </c>
      <c r="H23" s="171">
        <v>40</v>
      </c>
      <c r="I23" s="171">
        <v>17</v>
      </c>
      <c r="J23" s="171">
        <v>6</v>
      </c>
      <c r="K23" s="83">
        <v>17</v>
      </c>
      <c r="L23" s="171">
        <v>9</v>
      </c>
    </row>
    <row r="24" spans="1:12" s="165" customFormat="1" ht="6" customHeight="1" x14ac:dyDescent="0.15">
      <c r="A24" s="169"/>
      <c r="B24" s="168"/>
      <c r="C24" s="166"/>
      <c r="D24" s="166"/>
      <c r="E24" s="166"/>
      <c r="F24" s="166"/>
      <c r="G24" s="166"/>
      <c r="H24" s="166"/>
      <c r="I24" s="167"/>
      <c r="J24" s="166"/>
      <c r="K24" s="166"/>
      <c r="L24" s="166"/>
    </row>
    <row r="25" spans="1:12" x14ac:dyDescent="0.15">
      <c r="A25" s="26" t="s">
        <v>186</v>
      </c>
    </row>
  </sheetData>
  <mergeCells count="15">
    <mergeCell ref="L3:L5"/>
    <mergeCell ref="I4:I5"/>
    <mergeCell ref="J4:J5"/>
    <mergeCell ref="H3:K3"/>
    <mergeCell ref="H4:H5"/>
    <mergeCell ref="K4:K5"/>
    <mergeCell ref="A3:A5"/>
    <mergeCell ref="B4:B5"/>
    <mergeCell ref="C4:C5"/>
    <mergeCell ref="D4:D5"/>
    <mergeCell ref="E4:E5"/>
    <mergeCell ref="E3:G3"/>
    <mergeCell ref="B3:D3"/>
    <mergeCell ref="F4:F5"/>
    <mergeCell ref="G4:G5"/>
  </mergeCells>
  <phoneticPr fontI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vt:i4>
      </vt:variant>
    </vt:vector>
  </HeadingPairs>
  <TitlesOfParts>
    <vt:vector size="22" baseType="lpstr">
      <vt:lpstr>目次</vt:lpstr>
      <vt:lpstr>表13-1</vt:lpstr>
      <vt:lpstr>表13-2</vt:lpstr>
      <vt:lpstr>表13-3</vt:lpstr>
      <vt:lpstr>表13-4</vt:lpstr>
      <vt:lpstr>表13-5</vt:lpstr>
      <vt:lpstr>表13-6</vt:lpstr>
      <vt:lpstr>表13-7</vt:lpstr>
      <vt:lpstr>表13-8</vt:lpstr>
      <vt:lpstr>表13-9</vt:lpstr>
      <vt:lpstr>表13-10</vt:lpstr>
      <vt:lpstr>表 13-11</vt:lpstr>
      <vt:lpstr>表13-12</vt:lpstr>
      <vt:lpstr>表13-13</vt:lpstr>
      <vt:lpstr>表13-14</vt:lpstr>
      <vt:lpstr>表13-15</vt:lpstr>
      <vt:lpstr>表13-16</vt:lpstr>
      <vt:lpstr>表13-17</vt:lpstr>
      <vt:lpstr>'表 13-11'!Print_Area</vt:lpstr>
      <vt:lpstr>'表13-15'!Print_Area</vt:lpstr>
      <vt:lpstr>'表13-6'!Print_Area</vt:lpstr>
      <vt:lpstr>'表13-6'!Print_Titles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2021-12-17T08:59:14Z</dcterms:created>
  <dcterms:modified xsi:type="dcterms:W3CDTF">2022-03-14T01:41:03Z</dcterms:modified>
</cp:coreProperties>
</file>