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目次" sheetId="1" r:id="rId1"/>
    <sheet name="表2-1" sheetId="25" r:id="rId2"/>
    <sheet name="表2-2" sheetId="26" r:id="rId3"/>
    <sheet name="表2-3" sheetId="27" r:id="rId4"/>
    <sheet name="表2-4" sheetId="28" r:id="rId5"/>
    <sheet name="表2-5" sheetId="29" r:id="rId6"/>
    <sheet name="表2-6" sheetId="30" r:id="rId7"/>
    <sheet name="表2-6 H27町丁字注意" sheetId="8" r:id="rId8"/>
    <sheet name="表2-7" sheetId="31" r:id="rId9"/>
    <sheet name="表2-8" sheetId="32" r:id="rId10"/>
    <sheet name="表2-9（～Ｈ１７）" sheetId="33" r:id="rId11"/>
    <sheet name="表2-9（Ｈ２２～）" sheetId="34" r:id="rId12"/>
    <sheet name="表2-10" sheetId="35" r:id="rId13"/>
    <sheet name="表2-11" sheetId="36" r:id="rId14"/>
    <sheet name="表2-12" sheetId="37" r:id="rId15"/>
    <sheet name="表2-13" sheetId="38" r:id="rId16"/>
    <sheet name="表2-14" sheetId="39" r:id="rId17"/>
    <sheet name="表2-15" sheetId="40" r:id="rId18"/>
    <sheet name="表2-16" sheetId="41" r:id="rId19"/>
    <sheet name="表2-17" sheetId="42" r:id="rId20"/>
    <sheet name="表2-18" sheetId="43" r:id="rId21"/>
    <sheet name="表2-19" sheetId="44" r:id="rId22"/>
    <sheet name="表2-20" sheetId="45" r:id="rId23"/>
    <sheet name="表2-21" sheetId="46" r:id="rId24"/>
  </sheets>
  <definedNames>
    <definedName name="_xlnm._FilterDatabase" localSheetId="6" hidden="1">'表2-6'!$A$6:$G$6</definedName>
    <definedName name="_xlnm._FilterDatabase" localSheetId="7" hidden="1">'表2-6 H27町丁字注意'!$B$3:$D$65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46" l="1"/>
  <c r="I24" i="46"/>
  <c r="U24" i="46"/>
  <c r="I25" i="46"/>
  <c r="U25" i="46"/>
  <c r="I26" i="46"/>
  <c r="U26" i="46"/>
  <c r="I27" i="46"/>
  <c r="U27" i="46"/>
  <c r="I28" i="46"/>
  <c r="U28" i="46"/>
  <c r="I29" i="46"/>
  <c r="U29" i="46"/>
  <c r="I31" i="46"/>
  <c r="U31" i="46"/>
  <c r="I32" i="46"/>
  <c r="U32" i="46"/>
  <c r="I33" i="46"/>
  <c r="U33" i="46"/>
  <c r="I34" i="46"/>
  <c r="U34" i="46"/>
  <c r="I35" i="46"/>
  <c r="U35" i="46"/>
  <c r="I36" i="46"/>
  <c r="U36" i="46"/>
  <c r="I38" i="46"/>
  <c r="I39" i="46"/>
  <c r="I40" i="46"/>
  <c r="I41" i="46"/>
  <c r="I42" i="46"/>
  <c r="I43" i="46"/>
  <c r="I45" i="46"/>
  <c r="I46" i="46"/>
  <c r="I47" i="46"/>
  <c r="I52" i="46"/>
  <c r="I53" i="46"/>
  <c r="I54" i="46"/>
  <c r="I55" i="46"/>
  <c r="I56" i="46"/>
  <c r="I57" i="46"/>
  <c r="I59" i="46"/>
  <c r="I60" i="46"/>
  <c r="I61" i="46"/>
  <c r="I62" i="46"/>
  <c r="I63" i="46"/>
  <c r="I64" i="46"/>
  <c r="I66" i="46"/>
  <c r="I67" i="46"/>
  <c r="I68" i="46"/>
  <c r="I69" i="46"/>
  <c r="I70" i="46"/>
  <c r="I71" i="46"/>
  <c r="I73" i="46"/>
  <c r="I74" i="46"/>
  <c r="I75" i="46"/>
  <c r="I76" i="46"/>
  <c r="I77" i="46"/>
  <c r="I78" i="46"/>
  <c r="K10" i="43"/>
  <c r="K11" i="43"/>
  <c r="K12" i="43"/>
  <c r="K13" i="43"/>
  <c r="K14" i="43"/>
  <c r="K15" i="43"/>
  <c r="C16" i="43"/>
  <c r="F16" i="43"/>
  <c r="K16" i="43"/>
  <c r="I17" i="43"/>
  <c r="J17" i="43" s="1"/>
  <c r="K17" i="43" s="1"/>
  <c r="I24" i="43"/>
  <c r="K24" i="43"/>
  <c r="I25" i="43"/>
  <c r="K25" i="43"/>
  <c r="B6" i="42"/>
  <c r="E15" i="41"/>
  <c r="E16" i="41"/>
  <c r="E17" i="41"/>
  <c r="H12" i="40"/>
  <c r="I12" i="40"/>
  <c r="H14" i="40"/>
  <c r="I14" i="40"/>
  <c r="H16" i="40"/>
  <c r="I16" i="40"/>
  <c r="H18" i="40"/>
  <c r="I18" i="40"/>
  <c r="G20" i="40"/>
  <c r="H20" i="40"/>
  <c r="I20" i="40"/>
  <c r="F22" i="40"/>
  <c r="G22" i="40"/>
  <c r="H22" i="40"/>
  <c r="I22" i="40"/>
  <c r="H24" i="40"/>
  <c r="I24" i="40"/>
  <c r="F26" i="40"/>
  <c r="G26" i="40"/>
  <c r="H26" i="40"/>
  <c r="I26" i="40"/>
  <c r="F28" i="40"/>
  <c r="G28" i="40"/>
  <c r="H28" i="40"/>
  <c r="I28" i="40"/>
  <c r="D6" i="39"/>
  <c r="G6" i="39"/>
  <c r="J6" i="39"/>
  <c r="M6" i="39"/>
  <c r="P6" i="39"/>
  <c r="Q6" i="39"/>
  <c r="R6" i="39"/>
  <c r="S6" i="39"/>
  <c r="T6" i="39"/>
  <c r="U6" i="39"/>
  <c r="V6" i="39"/>
  <c r="D8" i="39"/>
  <c r="G8" i="39"/>
  <c r="J8" i="39"/>
  <c r="M8" i="39"/>
  <c r="P8" i="39"/>
  <c r="D9" i="39"/>
  <c r="G9" i="39"/>
  <c r="J9" i="39"/>
  <c r="M9" i="39"/>
  <c r="P9" i="39"/>
  <c r="D10" i="39"/>
  <c r="G10" i="39"/>
  <c r="J10" i="39"/>
  <c r="M10" i="39"/>
  <c r="P10" i="39"/>
  <c r="D11" i="39"/>
  <c r="G11" i="39"/>
  <c r="J11" i="39"/>
  <c r="M11" i="39"/>
  <c r="P11" i="39"/>
  <c r="D12" i="39"/>
  <c r="G12" i="39"/>
  <c r="J12" i="39"/>
  <c r="M12" i="39"/>
  <c r="P12" i="39"/>
  <c r="D14" i="39"/>
  <c r="G14" i="39"/>
  <c r="J14" i="39"/>
  <c r="M14" i="39"/>
  <c r="P14" i="39"/>
  <c r="D15" i="39"/>
  <c r="G15" i="39"/>
  <c r="J15" i="39"/>
  <c r="M15" i="39"/>
  <c r="P15" i="39"/>
  <c r="D16" i="39"/>
  <c r="G16" i="39"/>
  <c r="J16" i="39"/>
  <c r="M16" i="39"/>
  <c r="P16" i="39"/>
  <c r="D17" i="39"/>
  <c r="G17" i="39"/>
  <c r="J17" i="39"/>
  <c r="M17" i="39"/>
  <c r="P17" i="39"/>
  <c r="D18" i="39"/>
  <c r="G18" i="39"/>
  <c r="J18" i="39"/>
  <c r="M18" i="39"/>
  <c r="P18" i="39"/>
  <c r="D20" i="39"/>
  <c r="G20" i="39"/>
  <c r="J20" i="39"/>
  <c r="M20" i="39"/>
  <c r="P20" i="39"/>
  <c r="D21" i="39"/>
  <c r="G21" i="39"/>
  <c r="J21" i="39"/>
  <c r="M21" i="39"/>
  <c r="P21" i="39"/>
  <c r="D22" i="39"/>
  <c r="G22" i="39"/>
  <c r="J22" i="39"/>
  <c r="M22" i="39"/>
  <c r="P22" i="39"/>
  <c r="D23" i="39"/>
  <c r="G23" i="39"/>
  <c r="J23" i="39"/>
  <c r="M23" i="39"/>
  <c r="P23" i="39"/>
  <c r="D24" i="39"/>
  <c r="G24" i="39"/>
  <c r="J24" i="39"/>
  <c r="M24" i="39"/>
  <c r="P24" i="39"/>
  <c r="D26" i="39"/>
  <c r="G26" i="39"/>
  <c r="J26" i="39"/>
  <c r="M26" i="39"/>
  <c r="P26" i="39"/>
  <c r="D27" i="39"/>
  <c r="G27" i="39"/>
  <c r="J27" i="39"/>
  <c r="M27" i="39"/>
  <c r="P27" i="39"/>
  <c r="D28" i="39"/>
  <c r="G28" i="39"/>
  <c r="J28" i="39"/>
  <c r="M28" i="39"/>
  <c r="P28" i="39"/>
  <c r="D29" i="39"/>
  <c r="G29" i="39"/>
  <c r="J29" i="39"/>
  <c r="M29" i="39"/>
  <c r="P29" i="39"/>
  <c r="G30" i="39"/>
  <c r="J30" i="39"/>
  <c r="M30" i="39"/>
  <c r="P30" i="39"/>
  <c r="J32" i="39"/>
  <c r="M32" i="39"/>
  <c r="G33" i="39"/>
  <c r="J33" i="39"/>
  <c r="M33" i="39"/>
  <c r="P33" i="39"/>
  <c r="Q8" i="38"/>
  <c r="Q10" i="38"/>
  <c r="Q12" i="38"/>
  <c r="Q14" i="38"/>
  <c r="Q16" i="38"/>
  <c r="Q20" i="38"/>
  <c r="Q22" i="38"/>
  <c r="P10" i="36"/>
  <c r="D16" i="36"/>
  <c r="P22" i="36"/>
  <c r="C12" i="34"/>
  <c r="E12" i="34"/>
  <c r="G12" i="34"/>
  <c r="I12" i="34"/>
  <c r="K12" i="34"/>
  <c r="M12" i="34"/>
  <c r="C14" i="34"/>
  <c r="E14" i="34"/>
  <c r="G14" i="34"/>
  <c r="I14" i="34"/>
  <c r="K14" i="34"/>
  <c r="M14" i="34"/>
  <c r="C15" i="34"/>
  <c r="E15" i="34"/>
  <c r="G15" i="34"/>
  <c r="I15" i="34"/>
  <c r="K15" i="34"/>
  <c r="M15" i="34"/>
  <c r="C16" i="34"/>
  <c r="E16" i="34"/>
  <c r="G16" i="34"/>
  <c r="I16" i="34"/>
  <c r="K16" i="34"/>
  <c r="M16" i="34"/>
  <c r="I18" i="34"/>
  <c r="K18" i="34"/>
  <c r="M18" i="34"/>
  <c r="C20" i="34"/>
  <c r="E20" i="34"/>
  <c r="G20" i="34"/>
  <c r="I20" i="34"/>
  <c r="K20" i="34"/>
  <c r="M20" i="34"/>
  <c r="C21" i="34"/>
  <c r="E21" i="34"/>
  <c r="G21" i="34"/>
  <c r="I21" i="34"/>
  <c r="K21" i="34"/>
  <c r="M21" i="34"/>
  <c r="C22" i="34"/>
  <c r="E22" i="34"/>
  <c r="G22" i="34"/>
  <c r="I22" i="34"/>
  <c r="K22" i="34"/>
  <c r="M22" i="34"/>
  <c r="I24" i="34"/>
  <c r="K24" i="34"/>
  <c r="M24" i="34"/>
  <c r="C26" i="34"/>
  <c r="E26" i="34"/>
  <c r="G26" i="34"/>
  <c r="I26" i="34"/>
  <c r="K26" i="34"/>
  <c r="M26" i="34"/>
  <c r="C27" i="34"/>
  <c r="E27" i="34"/>
  <c r="G27" i="34"/>
  <c r="I27" i="34"/>
  <c r="K27" i="34"/>
  <c r="M27" i="34"/>
  <c r="C28" i="34"/>
  <c r="E28" i="34"/>
  <c r="G28" i="34"/>
  <c r="I28" i="34"/>
  <c r="K28" i="34"/>
  <c r="M28" i="34"/>
  <c r="C29" i="34"/>
  <c r="E29" i="34"/>
  <c r="G29" i="34"/>
  <c r="I29" i="34"/>
  <c r="K29" i="34"/>
  <c r="M29" i="34"/>
  <c r="C30" i="34"/>
  <c r="E30" i="34"/>
  <c r="G30" i="34"/>
  <c r="I30" i="34"/>
  <c r="K30" i="34"/>
  <c r="M30" i="34"/>
  <c r="C31" i="34"/>
  <c r="E31" i="34"/>
  <c r="G31" i="34"/>
  <c r="I31" i="34"/>
  <c r="K31" i="34"/>
  <c r="M31" i="34"/>
  <c r="C32" i="34"/>
  <c r="E32" i="34"/>
  <c r="G32" i="34"/>
  <c r="I32" i="34"/>
  <c r="K32" i="34"/>
  <c r="M32" i="34"/>
  <c r="C33" i="34"/>
  <c r="E33" i="34"/>
  <c r="G33" i="34"/>
  <c r="I33" i="34"/>
  <c r="K33" i="34"/>
  <c r="M33" i="34"/>
  <c r="C34" i="34"/>
  <c r="E34" i="34"/>
  <c r="G34" i="34"/>
  <c r="I34" i="34"/>
  <c r="K34" i="34"/>
  <c r="M34" i="34"/>
  <c r="C35" i="34"/>
  <c r="E35" i="34"/>
  <c r="G35" i="34"/>
  <c r="I35" i="34"/>
  <c r="K35" i="34"/>
  <c r="M35" i="34"/>
  <c r="C36" i="34"/>
  <c r="E36" i="34"/>
  <c r="G36" i="34"/>
  <c r="I36" i="34"/>
  <c r="K36" i="34"/>
  <c r="M36" i="34"/>
  <c r="C37" i="34"/>
  <c r="E37" i="34"/>
  <c r="G37" i="34"/>
  <c r="I37" i="34"/>
  <c r="K37" i="34"/>
  <c r="M37" i="34"/>
  <c r="C38" i="34"/>
  <c r="E38" i="34"/>
  <c r="G38" i="34"/>
  <c r="I38" i="34"/>
  <c r="K38" i="34"/>
  <c r="M38" i="34"/>
  <c r="C39" i="34"/>
  <c r="E39" i="34"/>
  <c r="G39" i="34"/>
  <c r="I39" i="34"/>
  <c r="K39" i="34"/>
  <c r="M39" i="34"/>
  <c r="C41" i="34"/>
  <c r="E41" i="34"/>
  <c r="G41" i="34"/>
  <c r="I41" i="34"/>
  <c r="K41" i="34"/>
  <c r="M41" i="34"/>
  <c r="AH10" i="33"/>
  <c r="C12" i="33"/>
  <c r="E12" i="33"/>
  <c r="G12" i="33"/>
  <c r="I12" i="33"/>
  <c r="K12" i="33"/>
  <c r="M12" i="33"/>
  <c r="O12" i="33"/>
  <c r="Q12" i="33"/>
  <c r="S12" i="33"/>
  <c r="U12" i="33"/>
  <c r="W12" i="33"/>
  <c r="Y12" i="33"/>
  <c r="AA12" i="33"/>
  <c r="AC12" i="33"/>
  <c r="AE12" i="33"/>
  <c r="AH12" i="33"/>
  <c r="AI12" i="33"/>
  <c r="AJ12" i="33"/>
  <c r="AJ10" i="33" s="1"/>
  <c r="C14" i="33"/>
  <c r="E14" i="33"/>
  <c r="G14" i="33"/>
  <c r="I14" i="33"/>
  <c r="K14" i="33"/>
  <c r="M14" i="33"/>
  <c r="O14" i="33"/>
  <c r="Q14" i="33"/>
  <c r="S14" i="33"/>
  <c r="U14" i="33"/>
  <c r="W14" i="33"/>
  <c r="Y14" i="33"/>
  <c r="AA14" i="33"/>
  <c r="AC14" i="33"/>
  <c r="AE14" i="33"/>
  <c r="AF14" i="33"/>
  <c r="AF12" i="33" s="1"/>
  <c r="AI14" i="33"/>
  <c r="C15" i="33"/>
  <c r="E15" i="33"/>
  <c r="G15" i="33"/>
  <c r="I15" i="33"/>
  <c r="K15" i="33"/>
  <c r="M15" i="33"/>
  <c r="O15" i="33"/>
  <c r="Q15" i="33"/>
  <c r="S15" i="33"/>
  <c r="U15" i="33"/>
  <c r="W15" i="33"/>
  <c r="Y15" i="33"/>
  <c r="AA15" i="33"/>
  <c r="AC15" i="33"/>
  <c r="AE15" i="33"/>
  <c r="AF15" i="33"/>
  <c r="C16" i="33"/>
  <c r="E16" i="33"/>
  <c r="G16" i="33"/>
  <c r="I16" i="33"/>
  <c r="K16" i="33"/>
  <c r="M16" i="33"/>
  <c r="O16" i="33"/>
  <c r="Q16" i="33"/>
  <c r="S16" i="33"/>
  <c r="U16" i="33"/>
  <c r="W16" i="33"/>
  <c r="Y16" i="33"/>
  <c r="AA16" i="33"/>
  <c r="AC16" i="33"/>
  <c r="AE16" i="33"/>
  <c r="AF16" i="33"/>
  <c r="AI16" i="33"/>
  <c r="C18" i="33"/>
  <c r="E18" i="33"/>
  <c r="G18" i="33"/>
  <c r="I18" i="33"/>
  <c r="K18" i="33"/>
  <c r="M18" i="33"/>
  <c r="O18" i="33"/>
  <c r="Q18" i="33"/>
  <c r="S18" i="33"/>
  <c r="U18" i="33"/>
  <c r="W18" i="33"/>
  <c r="Y18" i="33"/>
  <c r="AA18" i="33"/>
  <c r="AC18" i="33"/>
  <c r="AE18" i="33"/>
  <c r="AH18" i="33"/>
  <c r="AI18" i="33"/>
  <c r="AJ18" i="33"/>
  <c r="C20" i="33"/>
  <c r="E20" i="33"/>
  <c r="G20" i="33"/>
  <c r="I20" i="33"/>
  <c r="K20" i="33"/>
  <c r="M20" i="33"/>
  <c r="O20" i="33"/>
  <c r="Q20" i="33"/>
  <c r="S20" i="33"/>
  <c r="U20" i="33"/>
  <c r="W20" i="33"/>
  <c r="Y20" i="33"/>
  <c r="AA20" i="33"/>
  <c r="AC20" i="33"/>
  <c r="AE20" i="33"/>
  <c r="AF20" i="33"/>
  <c r="AF18" i="33" s="1"/>
  <c r="AI20" i="33"/>
  <c r="C21" i="33"/>
  <c r="E21" i="33"/>
  <c r="G21" i="33"/>
  <c r="I21" i="33"/>
  <c r="K21" i="33"/>
  <c r="M21" i="33"/>
  <c r="O21" i="33"/>
  <c r="Q21" i="33"/>
  <c r="S21" i="33"/>
  <c r="U21" i="33"/>
  <c r="W21" i="33"/>
  <c r="Y21" i="33"/>
  <c r="AA21" i="33"/>
  <c r="AC21" i="33"/>
  <c r="AE21" i="33"/>
  <c r="AF21" i="33"/>
  <c r="C22" i="33"/>
  <c r="E22" i="33"/>
  <c r="G22" i="33"/>
  <c r="I22" i="33"/>
  <c r="K22" i="33"/>
  <c r="M22" i="33"/>
  <c r="O22" i="33"/>
  <c r="Q22" i="33"/>
  <c r="S22" i="33"/>
  <c r="U22" i="33"/>
  <c r="W22" i="33"/>
  <c r="Y22" i="33"/>
  <c r="AA22" i="33"/>
  <c r="AC22" i="33"/>
  <c r="AE22" i="33"/>
  <c r="AF22" i="33"/>
  <c r="AI22" i="33"/>
  <c r="C24" i="33"/>
  <c r="E24" i="33"/>
  <c r="G24" i="33"/>
  <c r="I24" i="33"/>
  <c r="K24" i="33"/>
  <c r="M24" i="33"/>
  <c r="O24" i="33"/>
  <c r="Q24" i="33"/>
  <c r="S24" i="33"/>
  <c r="U24" i="33"/>
  <c r="W24" i="33"/>
  <c r="Y24" i="33"/>
  <c r="AA24" i="33"/>
  <c r="AC24" i="33"/>
  <c r="AE24" i="33"/>
  <c r="AH24" i="33"/>
  <c r="AI24" i="33"/>
  <c r="AJ24" i="33"/>
  <c r="C26" i="33"/>
  <c r="E26" i="33"/>
  <c r="G26" i="33"/>
  <c r="I26" i="33"/>
  <c r="K26" i="33"/>
  <c r="M26" i="33"/>
  <c r="O26" i="33"/>
  <c r="Q26" i="33"/>
  <c r="S26" i="33"/>
  <c r="U26" i="33"/>
  <c r="W26" i="33"/>
  <c r="Y26" i="33"/>
  <c r="AA26" i="33"/>
  <c r="AC26" i="33"/>
  <c r="AE26" i="33"/>
  <c r="AF26" i="33"/>
  <c r="AF24" i="33" s="1"/>
  <c r="AI26" i="33"/>
  <c r="AF27" i="33"/>
  <c r="AI27" i="33"/>
  <c r="C28" i="33"/>
  <c r="E28" i="33"/>
  <c r="G28" i="33"/>
  <c r="I28" i="33"/>
  <c r="K28" i="33"/>
  <c r="M28" i="33"/>
  <c r="O28" i="33"/>
  <c r="Q28" i="33"/>
  <c r="S28" i="33"/>
  <c r="U28" i="33"/>
  <c r="W28" i="33"/>
  <c r="Y28" i="33"/>
  <c r="AA28" i="33"/>
  <c r="AC28" i="33"/>
  <c r="AE28" i="33"/>
  <c r="AF28" i="33"/>
  <c r="AF29" i="33"/>
  <c r="C30" i="33"/>
  <c r="E30" i="33"/>
  <c r="G30" i="33"/>
  <c r="I30" i="33"/>
  <c r="K30" i="33"/>
  <c r="M30" i="33"/>
  <c r="O30" i="33"/>
  <c r="Q30" i="33"/>
  <c r="S30" i="33"/>
  <c r="U30" i="33"/>
  <c r="W30" i="33"/>
  <c r="Y30" i="33"/>
  <c r="AA30" i="33"/>
  <c r="AC30" i="33"/>
  <c r="AE30" i="33"/>
  <c r="AF30" i="33"/>
  <c r="AI30" i="33"/>
  <c r="C31" i="33"/>
  <c r="E31" i="33"/>
  <c r="G31" i="33"/>
  <c r="I31" i="33"/>
  <c r="K31" i="33"/>
  <c r="M31" i="33"/>
  <c r="O31" i="33"/>
  <c r="Q31" i="33"/>
  <c r="S31" i="33"/>
  <c r="U31" i="33"/>
  <c r="W31" i="33"/>
  <c r="Y31" i="33"/>
  <c r="AA31" i="33"/>
  <c r="AC31" i="33"/>
  <c r="AE31" i="33"/>
  <c r="AF31" i="33"/>
  <c r="C32" i="33"/>
  <c r="E32" i="33"/>
  <c r="G32" i="33"/>
  <c r="I32" i="33"/>
  <c r="K32" i="33"/>
  <c r="M32" i="33"/>
  <c r="O32" i="33"/>
  <c r="Q32" i="33"/>
  <c r="S32" i="33"/>
  <c r="U32" i="33"/>
  <c r="W32" i="33"/>
  <c r="Y32" i="33"/>
  <c r="AA32" i="33"/>
  <c r="AC32" i="33"/>
  <c r="AE32" i="33"/>
  <c r="AF32" i="33"/>
  <c r="AI32" i="33"/>
  <c r="AF33" i="33"/>
  <c r="AI33" i="33"/>
  <c r="AF34" i="33"/>
  <c r="AG34" i="33" s="1"/>
  <c r="AI34" i="33"/>
  <c r="AK34" i="33"/>
  <c r="AF35" i="33"/>
  <c r="AI35" i="33"/>
  <c r="AF36" i="33"/>
  <c r="AG36" i="33" s="1"/>
  <c r="AI36" i="33"/>
  <c r="AK36" i="33"/>
  <c r="C37" i="33"/>
  <c r="E37" i="33"/>
  <c r="G37" i="33"/>
  <c r="I37" i="33"/>
  <c r="K37" i="33"/>
  <c r="M37" i="33"/>
  <c r="O37" i="33"/>
  <c r="Q37" i="33"/>
  <c r="S37" i="33"/>
  <c r="U37" i="33"/>
  <c r="W37" i="33"/>
  <c r="Y37" i="33"/>
  <c r="AA37" i="33"/>
  <c r="AC37" i="33"/>
  <c r="AE37" i="33"/>
  <c r="AF37" i="33"/>
  <c r="C38" i="33"/>
  <c r="E38" i="33"/>
  <c r="G38" i="33"/>
  <c r="I38" i="33"/>
  <c r="K38" i="33"/>
  <c r="M38" i="33"/>
  <c r="O38" i="33"/>
  <c r="Q38" i="33"/>
  <c r="S38" i="33"/>
  <c r="U38" i="33"/>
  <c r="W38" i="33"/>
  <c r="Y38" i="33"/>
  <c r="AA38" i="33"/>
  <c r="AC38" i="33"/>
  <c r="AE38" i="33"/>
  <c r="AF38" i="33"/>
  <c r="AI38" i="33"/>
  <c r="C40" i="33"/>
  <c r="E40" i="33"/>
  <c r="G40" i="33"/>
  <c r="I40" i="33"/>
  <c r="K40" i="33"/>
  <c r="M40" i="33"/>
  <c r="O40" i="33"/>
  <c r="Q40" i="33"/>
  <c r="S40" i="33"/>
  <c r="U40" i="33"/>
  <c r="W40" i="33"/>
  <c r="Y40" i="33"/>
  <c r="AA40" i="33"/>
  <c r="AC40" i="33"/>
  <c r="AE40" i="33"/>
  <c r="AF40" i="33"/>
  <c r="AF10" i="32"/>
  <c r="C12" i="32"/>
  <c r="E12" i="32"/>
  <c r="G12" i="32"/>
  <c r="I12" i="32"/>
  <c r="K12" i="32"/>
  <c r="M12" i="32"/>
  <c r="O12" i="32"/>
  <c r="Q12" i="32"/>
  <c r="S12" i="32"/>
  <c r="U12" i="32"/>
  <c r="W12" i="32"/>
  <c r="Y12" i="32"/>
  <c r="AA12" i="32"/>
  <c r="AC12" i="32"/>
  <c r="AE12" i="32"/>
  <c r="AF12" i="32"/>
  <c r="AG12" i="32"/>
  <c r="AI12" i="32"/>
  <c r="AK12" i="32"/>
  <c r="AM12" i="32"/>
  <c r="AO12" i="32"/>
  <c r="AQ12" i="32"/>
  <c r="AS12" i="32"/>
  <c r="AU12" i="32"/>
  <c r="AW12" i="32"/>
  <c r="C14" i="32"/>
  <c r="E14" i="32"/>
  <c r="G14" i="32"/>
  <c r="I14" i="32"/>
  <c r="K14" i="32"/>
  <c r="M14" i="32"/>
  <c r="O14" i="32"/>
  <c r="Q14" i="32"/>
  <c r="S14" i="32"/>
  <c r="U14" i="32"/>
  <c r="W14" i="32"/>
  <c r="Y14" i="32"/>
  <c r="AA14" i="32"/>
  <c r="AC14" i="32"/>
  <c r="AE14" i="32"/>
  <c r="AH14" i="32"/>
  <c r="AI14" i="32" s="1"/>
  <c r="AJ14" i="32"/>
  <c r="AK14" i="32" s="1"/>
  <c r="AM14" i="32"/>
  <c r="AO14" i="32"/>
  <c r="AQ14" i="32"/>
  <c r="AS14" i="32"/>
  <c r="AU14" i="32"/>
  <c r="AW14" i="32"/>
  <c r="C16" i="32"/>
  <c r="E16" i="32"/>
  <c r="G16" i="32"/>
  <c r="I16" i="32"/>
  <c r="K16" i="32"/>
  <c r="M16" i="32"/>
  <c r="O16" i="32"/>
  <c r="Q16" i="32"/>
  <c r="S16" i="32"/>
  <c r="U16" i="32"/>
  <c r="W16" i="32"/>
  <c r="Y16" i="32"/>
  <c r="AA16" i="32"/>
  <c r="AC16" i="32"/>
  <c r="AE16" i="32"/>
  <c r="AF16" i="32"/>
  <c r="AG16" i="32"/>
  <c r="AI16" i="32"/>
  <c r="AK16" i="32"/>
  <c r="AM16" i="32"/>
  <c r="AO16" i="32"/>
  <c r="AQ16" i="32"/>
  <c r="AS16" i="32"/>
  <c r="AU16" i="32"/>
  <c r="AW16" i="32"/>
  <c r="C17" i="32"/>
  <c r="E17" i="32"/>
  <c r="G17" i="32"/>
  <c r="I17" i="32"/>
  <c r="K17" i="32"/>
  <c r="M17" i="32"/>
  <c r="O17" i="32"/>
  <c r="Q17" i="32"/>
  <c r="S17" i="32"/>
  <c r="U17" i="32"/>
  <c r="W17" i="32"/>
  <c r="Y17" i="32"/>
  <c r="AA17" i="32"/>
  <c r="AC17" i="32"/>
  <c r="AE17" i="32"/>
  <c r="AF17" i="32"/>
  <c r="AG17" i="32" s="1"/>
  <c r="AI17" i="32"/>
  <c r="AK17" i="32"/>
  <c r="AM17" i="32"/>
  <c r="AO17" i="32"/>
  <c r="AQ17" i="32"/>
  <c r="AS17" i="32"/>
  <c r="AU17" i="32"/>
  <c r="AW17" i="32"/>
  <c r="C18" i="32"/>
  <c r="E18" i="32"/>
  <c r="G18" i="32"/>
  <c r="I18" i="32"/>
  <c r="K18" i="32"/>
  <c r="M18" i="32"/>
  <c r="O18" i="32"/>
  <c r="Q18" i="32"/>
  <c r="S18" i="32"/>
  <c r="U18" i="32"/>
  <c r="W18" i="32"/>
  <c r="Y18" i="32"/>
  <c r="AA18" i="32"/>
  <c r="AC18" i="32"/>
  <c r="AE18" i="32"/>
  <c r="AF18" i="32"/>
  <c r="AG18" i="32"/>
  <c r="AI18" i="32"/>
  <c r="AK18" i="32"/>
  <c r="AM18" i="32"/>
  <c r="AO18" i="32"/>
  <c r="AQ18" i="32"/>
  <c r="AS18" i="32"/>
  <c r="AU18" i="32"/>
  <c r="AW18" i="32"/>
  <c r="C19" i="32"/>
  <c r="E19" i="32"/>
  <c r="G19" i="32"/>
  <c r="I19" i="32"/>
  <c r="K19" i="32"/>
  <c r="M19" i="32"/>
  <c r="O19" i="32"/>
  <c r="Q19" i="32"/>
  <c r="S19" i="32"/>
  <c r="U19" i="32"/>
  <c r="W19" i="32"/>
  <c r="Y19" i="32"/>
  <c r="AA19" i="32"/>
  <c r="AC19" i="32"/>
  <c r="AE19" i="32"/>
  <c r="AF19" i="32"/>
  <c r="AG19" i="32" s="1"/>
  <c r="AI19" i="32"/>
  <c r="AK19" i="32"/>
  <c r="AM19" i="32"/>
  <c r="AO19" i="32"/>
  <c r="AQ19" i="32"/>
  <c r="AS19" i="32"/>
  <c r="AU19" i="32"/>
  <c r="AW19" i="32"/>
  <c r="C21" i="32"/>
  <c r="E21" i="32"/>
  <c r="G21" i="32"/>
  <c r="I21" i="32"/>
  <c r="K21" i="32"/>
  <c r="M21" i="32"/>
  <c r="O21" i="32"/>
  <c r="Q21" i="32"/>
  <c r="S21" i="32"/>
  <c r="U21" i="32"/>
  <c r="W21" i="32"/>
  <c r="Y21" i="32"/>
  <c r="AA21" i="32"/>
  <c r="AC21" i="32"/>
  <c r="AE21" i="32"/>
  <c r="AF21" i="32"/>
  <c r="AG21" i="32"/>
  <c r="AI21" i="32"/>
  <c r="AK21" i="32"/>
  <c r="AM21" i="32"/>
  <c r="AO21" i="32"/>
  <c r="AQ21" i="32"/>
  <c r="AS21" i="32"/>
  <c r="AU21" i="32"/>
  <c r="AW21" i="32"/>
  <c r="C23" i="32"/>
  <c r="E23" i="32"/>
  <c r="G23" i="32"/>
  <c r="I23" i="32"/>
  <c r="K23" i="32"/>
  <c r="M23" i="32"/>
  <c r="O23" i="32"/>
  <c r="Q23" i="32"/>
  <c r="S23" i="32"/>
  <c r="U23" i="32"/>
  <c r="W23" i="32"/>
  <c r="Y23" i="32"/>
  <c r="AA23" i="32"/>
  <c r="AC23" i="32"/>
  <c r="AE23" i="32"/>
  <c r="AF23" i="32"/>
  <c r="AG23" i="32" s="1"/>
  <c r="AI23" i="32"/>
  <c r="AK23" i="32"/>
  <c r="AM23" i="32"/>
  <c r="AO23" i="32"/>
  <c r="AQ23" i="32"/>
  <c r="AS23" i="32"/>
  <c r="AU23" i="32"/>
  <c r="AW23" i="32"/>
  <c r="H12" i="31"/>
  <c r="N12" i="31"/>
  <c r="H14" i="31"/>
  <c r="N14" i="31"/>
  <c r="H15" i="31"/>
  <c r="N15" i="31"/>
  <c r="H16" i="31"/>
  <c r="N16" i="31"/>
  <c r="H17" i="31"/>
  <c r="N17" i="31"/>
  <c r="H18" i="31"/>
  <c r="N18" i="31"/>
  <c r="H20" i="31"/>
  <c r="N20" i="31"/>
  <c r="H21" i="31"/>
  <c r="N21" i="31"/>
  <c r="H22" i="31"/>
  <c r="N22" i="31"/>
  <c r="H23" i="31"/>
  <c r="N23" i="31"/>
  <c r="H24" i="31"/>
  <c r="N24" i="31"/>
  <c r="H26" i="31"/>
  <c r="N26" i="31"/>
  <c r="H27" i="31"/>
  <c r="N27" i="31"/>
  <c r="H28" i="31"/>
  <c r="N28" i="31"/>
  <c r="H29" i="31"/>
  <c r="N29" i="31"/>
  <c r="N30" i="31"/>
  <c r="D32" i="31"/>
  <c r="E32" i="31"/>
  <c r="F32" i="31"/>
  <c r="G32" i="31"/>
  <c r="H32" i="31"/>
  <c r="J32" i="31"/>
  <c r="K32" i="31"/>
  <c r="L32" i="31"/>
  <c r="M32" i="31"/>
  <c r="N32" i="31"/>
  <c r="C34" i="31"/>
  <c r="C32" i="31" s="1"/>
  <c r="I34" i="31"/>
  <c r="I32" i="31" s="1"/>
  <c r="C35" i="31"/>
  <c r="I35" i="31"/>
  <c r="B35" i="31" s="1"/>
  <c r="C36" i="31"/>
  <c r="B36" i="31" s="1"/>
  <c r="I36" i="31"/>
  <c r="C37" i="31"/>
  <c r="I37" i="31"/>
  <c r="B37" i="31" s="1"/>
  <c r="C38" i="31"/>
  <c r="B38" i="31" s="1"/>
  <c r="I38" i="31"/>
  <c r="C40" i="31"/>
  <c r="I40" i="31"/>
  <c r="B40" i="31" s="1"/>
  <c r="C41" i="31"/>
  <c r="B41" i="31" s="1"/>
  <c r="I41" i="31"/>
  <c r="C42" i="31"/>
  <c r="I42" i="31"/>
  <c r="B42" i="31" s="1"/>
  <c r="C43" i="31"/>
  <c r="B43" i="31" s="1"/>
  <c r="I43" i="31"/>
  <c r="C44" i="31"/>
  <c r="I44" i="31"/>
  <c r="B44" i="31" s="1"/>
  <c r="C46" i="31"/>
  <c r="B46" i="31" s="1"/>
  <c r="I46" i="31"/>
  <c r="C47" i="31"/>
  <c r="I47" i="31"/>
  <c r="B47" i="31" s="1"/>
  <c r="C48" i="31"/>
  <c r="B48" i="31" s="1"/>
  <c r="I48" i="31"/>
  <c r="C49" i="31"/>
  <c r="I49" i="31"/>
  <c r="B49" i="31" s="1"/>
  <c r="C50" i="31"/>
  <c r="B50" i="31" s="1"/>
  <c r="I50" i="31"/>
  <c r="D52" i="31"/>
  <c r="E52" i="31"/>
  <c r="F52" i="31"/>
  <c r="G52" i="31"/>
  <c r="H52" i="31"/>
  <c r="J52" i="31"/>
  <c r="K52" i="31"/>
  <c r="L52" i="31"/>
  <c r="M52" i="31"/>
  <c r="N52" i="31"/>
  <c r="C54" i="31"/>
  <c r="C52" i="31" s="1"/>
  <c r="I54" i="31"/>
  <c r="I52" i="31" s="1"/>
  <c r="C55" i="31"/>
  <c r="I55" i="31"/>
  <c r="B55" i="31" s="1"/>
  <c r="C56" i="31"/>
  <c r="B56" i="31" s="1"/>
  <c r="I56" i="31"/>
  <c r="C57" i="31"/>
  <c r="I57" i="31"/>
  <c r="B57" i="31" s="1"/>
  <c r="C58" i="31"/>
  <c r="B58" i="31" s="1"/>
  <c r="I58" i="31"/>
  <c r="C60" i="31"/>
  <c r="I60" i="31"/>
  <c r="B60" i="31" s="1"/>
  <c r="C61" i="31"/>
  <c r="B61" i="31" s="1"/>
  <c r="I61" i="31"/>
  <c r="C62" i="31"/>
  <c r="I62" i="31"/>
  <c r="B62" i="31" s="1"/>
  <c r="C63" i="31"/>
  <c r="B63" i="31" s="1"/>
  <c r="I63" i="31"/>
  <c r="C64" i="31"/>
  <c r="I64" i="31"/>
  <c r="B64" i="31" s="1"/>
  <c r="C66" i="31"/>
  <c r="B66" i="31" s="1"/>
  <c r="I66" i="31"/>
  <c r="C67" i="31"/>
  <c r="I67" i="31"/>
  <c r="B67" i="31" s="1"/>
  <c r="C68" i="31"/>
  <c r="B68" i="31" s="1"/>
  <c r="I68" i="31"/>
  <c r="C69" i="31"/>
  <c r="I69" i="31"/>
  <c r="B69" i="31" s="1"/>
  <c r="C70" i="31"/>
  <c r="B70" i="31" s="1"/>
  <c r="I70" i="31"/>
  <c r="B72" i="31"/>
  <c r="C72" i="31"/>
  <c r="D72" i="31"/>
  <c r="E72" i="31"/>
  <c r="F72" i="31"/>
  <c r="G72" i="31"/>
  <c r="H72" i="31"/>
  <c r="I72" i="31"/>
  <c r="J72" i="31"/>
  <c r="K72" i="31"/>
  <c r="L72" i="31"/>
  <c r="M72" i="31"/>
  <c r="N72" i="31"/>
  <c r="B92" i="31"/>
  <c r="C92" i="31"/>
  <c r="D92" i="31"/>
  <c r="E92" i="31"/>
  <c r="F92" i="31"/>
  <c r="G92" i="31"/>
  <c r="H92" i="31"/>
  <c r="I92" i="31"/>
  <c r="J92" i="31"/>
  <c r="K92" i="31"/>
  <c r="L92" i="31"/>
  <c r="M92" i="31"/>
  <c r="N92" i="31"/>
  <c r="B112" i="31"/>
  <c r="C112" i="31"/>
  <c r="D112" i="31"/>
  <c r="E112" i="31"/>
  <c r="F112" i="31"/>
  <c r="G112" i="31"/>
  <c r="H112" i="31"/>
  <c r="I112" i="31"/>
  <c r="J112" i="31"/>
  <c r="K112" i="31"/>
  <c r="L112" i="31"/>
  <c r="M112" i="31"/>
  <c r="N112" i="31"/>
  <c r="AI12" i="29"/>
  <c r="AJ12" i="29"/>
  <c r="AK12" i="29"/>
  <c r="AL12" i="29"/>
  <c r="AM12" i="29"/>
  <c r="AN12" i="29"/>
  <c r="AO12" i="29"/>
  <c r="AP12" i="29"/>
  <c r="AQ12" i="29"/>
  <c r="AX12" i="29"/>
  <c r="AX149" i="29" s="1"/>
  <c r="AY12" i="29"/>
  <c r="AZ12" i="29"/>
  <c r="AZ149" i="29" s="1"/>
  <c r="BA12" i="29"/>
  <c r="BB12" i="29"/>
  <c r="BB149" i="29" s="1"/>
  <c r="BC12" i="29"/>
  <c r="BD12" i="29"/>
  <c r="BD149" i="29" s="1"/>
  <c r="BE12" i="29"/>
  <c r="BF12" i="29"/>
  <c r="BF149" i="29" s="1"/>
  <c r="BG12" i="29"/>
  <c r="BH12" i="29"/>
  <c r="BH149" i="29" s="1"/>
  <c r="BI12" i="29"/>
  <c r="AI19" i="29"/>
  <c r="AJ19" i="29"/>
  <c r="AK19" i="29"/>
  <c r="AL19" i="29"/>
  <c r="AM19" i="29"/>
  <c r="AN19" i="29"/>
  <c r="AO19" i="29"/>
  <c r="AP19" i="29"/>
  <c r="AQ19" i="29"/>
  <c r="AX19" i="29"/>
  <c r="AY19" i="29"/>
  <c r="AZ19" i="29"/>
  <c r="BA19" i="29"/>
  <c r="BB19" i="29"/>
  <c r="BC19" i="29"/>
  <c r="BD19" i="29"/>
  <c r="BE19" i="29"/>
  <c r="BF19" i="29"/>
  <c r="BG19" i="29"/>
  <c r="BH19" i="29"/>
  <c r="BI19" i="29"/>
  <c r="AI26" i="29"/>
  <c r="AJ26" i="29"/>
  <c r="AK26" i="29"/>
  <c r="AL26" i="29"/>
  <c r="AM26" i="29"/>
  <c r="AN26" i="29"/>
  <c r="AO26" i="29"/>
  <c r="AP26" i="29"/>
  <c r="AQ26" i="29"/>
  <c r="AX26" i="29"/>
  <c r="AY26" i="29"/>
  <c r="AZ26" i="29"/>
  <c r="BA26" i="29"/>
  <c r="BB26" i="29"/>
  <c r="BC26" i="29"/>
  <c r="BD26" i="29"/>
  <c r="BE26" i="29"/>
  <c r="BF26" i="29"/>
  <c r="BG26" i="29"/>
  <c r="BH26" i="29"/>
  <c r="BI26" i="29"/>
  <c r="AI33" i="29"/>
  <c r="AJ33" i="29"/>
  <c r="AK33" i="29"/>
  <c r="AL33" i="29"/>
  <c r="AM33" i="29"/>
  <c r="AN33" i="29"/>
  <c r="AO33" i="29"/>
  <c r="AP33" i="29"/>
  <c r="AQ33" i="29"/>
  <c r="AX33" i="29"/>
  <c r="AY33" i="29"/>
  <c r="AZ33" i="29"/>
  <c r="BA33" i="29"/>
  <c r="BB33" i="29"/>
  <c r="BC33" i="29"/>
  <c r="BD33" i="29"/>
  <c r="BE33" i="29"/>
  <c r="BF33" i="29"/>
  <c r="BG33" i="29"/>
  <c r="BH33" i="29"/>
  <c r="BI33" i="29"/>
  <c r="AI40" i="29"/>
  <c r="AJ40" i="29"/>
  <c r="AK40" i="29"/>
  <c r="AL40" i="29"/>
  <c r="AM40" i="29"/>
  <c r="AN40" i="29"/>
  <c r="AO40" i="29"/>
  <c r="AP40" i="29"/>
  <c r="AQ40" i="29"/>
  <c r="AX40" i="29"/>
  <c r="AX150" i="29" s="1"/>
  <c r="AY40" i="29"/>
  <c r="AZ40" i="29"/>
  <c r="AZ150" i="29" s="1"/>
  <c r="BA40" i="29"/>
  <c r="BB40" i="29"/>
  <c r="BB150" i="29" s="1"/>
  <c r="BC40" i="29"/>
  <c r="BD40" i="29"/>
  <c r="BD150" i="29" s="1"/>
  <c r="BE40" i="29"/>
  <c r="BF40" i="29"/>
  <c r="BF150" i="29" s="1"/>
  <c r="BG40" i="29"/>
  <c r="BH40" i="29"/>
  <c r="BH150" i="29" s="1"/>
  <c r="BI40" i="29"/>
  <c r="AI47" i="29"/>
  <c r="AJ47" i="29"/>
  <c r="AK47" i="29"/>
  <c r="AL47" i="29"/>
  <c r="AM47" i="29"/>
  <c r="AN47" i="29"/>
  <c r="AO47" i="29"/>
  <c r="AP47" i="29"/>
  <c r="AQ47" i="29"/>
  <c r="AX47" i="29"/>
  <c r="AY47" i="29"/>
  <c r="AZ47" i="29"/>
  <c r="BA47" i="29"/>
  <c r="BB47" i="29"/>
  <c r="BC47" i="29"/>
  <c r="BD47" i="29"/>
  <c r="BE47" i="29"/>
  <c r="BF47" i="29"/>
  <c r="BG47" i="29"/>
  <c r="BH47" i="29"/>
  <c r="BI47" i="29"/>
  <c r="AI54" i="29"/>
  <c r="AJ54" i="29"/>
  <c r="AK54" i="29"/>
  <c r="AL54" i="29"/>
  <c r="AM54" i="29"/>
  <c r="AN54" i="29"/>
  <c r="AO54" i="29"/>
  <c r="AP54" i="29"/>
  <c r="AQ54" i="29"/>
  <c r="AX54" i="29"/>
  <c r="AY54" i="29"/>
  <c r="AZ54" i="29"/>
  <c r="BA54" i="29"/>
  <c r="BB54" i="29"/>
  <c r="BC54" i="29"/>
  <c r="BD54" i="29"/>
  <c r="BE54" i="29"/>
  <c r="BF54" i="29"/>
  <c r="BG54" i="29"/>
  <c r="BH54" i="29"/>
  <c r="BI54" i="29"/>
  <c r="AI61" i="29"/>
  <c r="AJ61" i="29"/>
  <c r="AK61" i="29"/>
  <c r="AL61" i="29"/>
  <c r="AM61" i="29"/>
  <c r="AN61" i="29"/>
  <c r="AO61" i="29"/>
  <c r="AP61" i="29"/>
  <c r="AQ61" i="29"/>
  <c r="AX61" i="29"/>
  <c r="AY61" i="29"/>
  <c r="AZ61" i="29"/>
  <c r="BA61" i="29"/>
  <c r="BB61" i="29"/>
  <c r="BC61" i="29"/>
  <c r="BD61" i="29"/>
  <c r="BE61" i="29"/>
  <c r="BF61" i="29"/>
  <c r="BG61" i="29"/>
  <c r="BH61" i="29"/>
  <c r="BI61" i="29"/>
  <c r="AI68" i="29"/>
  <c r="AJ68" i="29"/>
  <c r="AK68" i="29"/>
  <c r="AL68" i="29"/>
  <c r="AM68" i="29"/>
  <c r="AN68" i="29"/>
  <c r="AO68" i="29"/>
  <c r="AP68" i="29"/>
  <c r="AQ68" i="29"/>
  <c r="AX68" i="29"/>
  <c r="AY68" i="29"/>
  <c r="AZ68" i="29"/>
  <c r="BA68" i="29"/>
  <c r="BB68" i="29"/>
  <c r="BC68" i="29"/>
  <c r="BD68" i="29"/>
  <c r="BE68" i="29"/>
  <c r="BF68" i="29"/>
  <c r="BG68" i="29"/>
  <c r="BH68" i="29"/>
  <c r="BI68" i="29"/>
  <c r="AI82" i="29"/>
  <c r="AJ82" i="29"/>
  <c r="AK82" i="29"/>
  <c r="AL82" i="29"/>
  <c r="AM82" i="29"/>
  <c r="AN82" i="29"/>
  <c r="AO82" i="29"/>
  <c r="AP82" i="29"/>
  <c r="AQ82" i="29"/>
  <c r="AX82" i="29"/>
  <c r="AY82" i="29"/>
  <c r="AZ82" i="29"/>
  <c r="BA82" i="29"/>
  <c r="BB82" i="29"/>
  <c r="BC82" i="29"/>
  <c r="BD82" i="29"/>
  <c r="BE82" i="29"/>
  <c r="BF82" i="29"/>
  <c r="BG82" i="29"/>
  <c r="BH82" i="29"/>
  <c r="BI82" i="29"/>
  <c r="AI89" i="29"/>
  <c r="AJ89" i="29"/>
  <c r="AK89" i="29"/>
  <c r="AL89" i="29"/>
  <c r="AM89" i="29"/>
  <c r="AN89" i="29"/>
  <c r="AO89" i="29"/>
  <c r="AP89" i="29"/>
  <c r="AQ89" i="29"/>
  <c r="AX89" i="29"/>
  <c r="AY89" i="29"/>
  <c r="AZ89" i="29"/>
  <c r="BA89" i="29"/>
  <c r="BB89" i="29"/>
  <c r="BC89" i="29"/>
  <c r="BD89" i="29"/>
  <c r="BE89" i="29"/>
  <c r="BF89" i="29"/>
  <c r="BG89" i="29"/>
  <c r="BH89" i="29"/>
  <c r="BI89" i="29"/>
  <c r="AI96" i="29"/>
  <c r="AJ96" i="29"/>
  <c r="AK96" i="29"/>
  <c r="AL96" i="29"/>
  <c r="AM96" i="29"/>
  <c r="AN96" i="29"/>
  <c r="AO96" i="29"/>
  <c r="AP96" i="29"/>
  <c r="AQ96" i="29"/>
  <c r="AX96" i="29"/>
  <c r="AY96" i="29"/>
  <c r="AZ96" i="29"/>
  <c r="BA96" i="29"/>
  <c r="BB96" i="29"/>
  <c r="BC96" i="29"/>
  <c r="BD96" i="29"/>
  <c r="BE96" i="29"/>
  <c r="BF96" i="29"/>
  <c r="BG96" i="29"/>
  <c r="BH96" i="29"/>
  <c r="BI96" i="29"/>
  <c r="AI103" i="29"/>
  <c r="AJ103" i="29"/>
  <c r="AK103" i="29"/>
  <c r="AL103" i="29"/>
  <c r="AM103" i="29"/>
  <c r="AN103" i="29"/>
  <c r="AO103" i="29"/>
  <c r="AP103" i="29"/>
  <c r="AQ103" i="29"/>
  <c r="AX103" i="29"/>
  <c r="AY103" i="29"/>
  <c r="AZ103" i="29"/>
  <c r="BA103" i="29"/>
  <c r="BB103" i="29"/>
  <c r="BC103" i="29"/>
  <c r="BD103" i="29"/>
  <c r="BE103" i="29"/>
  <c r="BF103" i="29"/>
  <c r="BG103" i="29"/>
  <c r="BH103" i="29"/>
  <c r="BI103" i="29"/>
  <c r="AI110" i="29"/>
  <c r="AJ110" i="29"/>
  <c r="AK110" i="29"/>
  <c r="AL110" i="29"/>
  <c r="AM110" i="29"/>
  <c r="AN110" i="29"/>
  <c r="AO110" i="29"/>
  <c r="AP110" i="29"/>
  <c r="AQ110" i="29"/>
  <c r="AX110" i="29"/>
  <c r="AY110" i="29"/>
  <c r="AZ110" i="29"/>
  <c r="BA110" i="29"/>
  <c r="BB110" i="29"/>
  <c r="BC110" i="29"/>
  <c r="BD110" i="29"/>
  <c r="BE110" i="29"/>
  <c r="BF110" i="29"/>
  <c r="BG110" i="29"/>
  <c r="BH110" i="29"/>
  <c r="BI110" i="29"/>
  <c r="AI117" i="29"/>
  <c r="AJ117" i="29"/>
  <c r="AK117" i="29"/>
  <c r="AL117" i="29"/>
  <c r="AM117" i="29"/>
  <c r="AN117" i="29"/>
  <c r="AO117" i="29"/>
  <c r="AP117" i="29"/>
  <c r="AQ117" i="29"/>
  <c r="AX117" i="29"/>
  <c r="AX151" i="29" s="1"/>
  <c r="AY117" i="29"/>
  <c r="AZ117" i="29"/>
  <c r="AZ151" i="29" s="1"/>
  <c r="BA117" i="29"/>
  <c r="BB117" i="29"/>
  <c r="BB151" i="29" s="1"/>
  <c r="BC117" i="29"/>
  <c r="BD117" i="29"/>
  <c r="BD151" i="29" s="1"/>
  <c r="BE117" i="29"/>
  <c r="BF117" i="29"/>
  <c r="BF151" i="29" s="1"/>
  <c r="BG117" i="29"/>
  <c r="BH117" i="29"/>
  <c r="BH151" i="29" s="1"/>
  <c r="BI117" i="29"/>
  <c r="AI124" i="29"/>
  <c r="AJ124" i="29"/>
  <c r="AK124" i="29"/>
  <c r="AL124" i="29"/>
  <c r="AM124" i="29"/>
  <c r="AN124" i="29"/>
  <c r="AO124" i="29"/>
  <c r="AP124" i="29"/>
  <c r="AQ124" i="29"/>
  <c r="AX124" i="29"/>
  <c r="AY124" i="29"/>
  <c r="AZ124" i="29"/>
  <c r="BA124" i="29"/>
  <c r="BB124" i="29"/>
  <c r="BC124" i="29"/>
  <c r="BD124" i="29"/>
  <c r="BE124" i="29"/>
  <c r="BF124" i="29"/>
  <c r="BG124" i="29"/>
  <c r="BH124" i="29"/>
  <c r="BI124" i="29"/>
  <c r="AI131" i="29"/>
  <c r="AJ131" i="29"/>
  <c r="AK131" i="29"/>
  <c r="AL131" i="29"/>
  <c r="AM131" i="29"/>
  <c r="AN131" i="29"/>
  <c r="AO131" i="29"/>
  <c r="AP131" i="29"/>
  <c r="AQ131" i="29"/>
  <c r="AX131" i="29"/>
  <c r="AY131" i="29"/>
  <c r="AZ131" i="29"/>
  <c r="BA131" i="29"/>
  <c r="BB131" i="29"/>
  <c r="BC131" i="29"/>
  <c r="BD131" i="29"/>
  <c r="BE131" i="29"/>
  <c r="BF131" i="29"/>
  <c r="BG131" i="29"/>
  <c r="BH131" i="29"/>
  <c r="BI131" i="29"/>
  <c r="AI138" i="29"/>
  <c r="AJ138" i="29"/>
  <c r="AK138" i="29"/>
  <c r="AL138" i="29"/>
  <c r="AM138" i="29"/>
  <c r="AN138" i="29"/>
  <c r="AO138" i="29"/>
  <c r="AP138" i="29"/>
  <c r="AQ138" i="29"/>
  <c r="AX138" i="29"/>
  <c r="AY138" i="29"/>
  <c r="AZ138" i="29"/>
  <c r="BA138" i="29"/>
  <c r="BB138" i="29"/>
  <c r="BC138" i="29"/>
  <c r="BD138" i="29"/>
  <c r="BE138" i="29"/>
  <c r="BF138" i="29"/>
  <c r="BG138" i="29"/>
  <c r="BH138" i="29"/>
  <c r="BI138" i="29"/>
  <c r="AY149" i="29"/>
  <c r="BA149" i="29"/>
  <c r="BC149" i="29"/>
  <c r="BE149" i="29"/>
  <c r="BG149" i="29"/>
  <c r="BI149" i="29"/>
  <c r="AY150" i="29"/>
  <c r="BA150" i="29"/>
  <c r="BC150" i="29"/>
  <c r="BE150" i="29"/>
  <c r="BG150" i="29"/>
  <c r="BI150" i="29"/>
  <c r="AY151" i="29"/>
  <c r="BA151" i="29"/>
  <c r="BC151" i="29"/>
  <c r="BE151" i="29"/>
  <c r="BG151" i="29"/>
  <c r="BI151" i="29"/>
  <c r="C97" i="27"/>
  <c r="B97" i="27" s="1"/>
  <c r="D97" i="27"/>
  <c r="F97" i="27"/>
  <c r="G97" i="27"/>
  <c r="E97" i="27" s="1"/>
  <c r="I97" i="27"/>
  <c r="J97" i="27"/>
  <c r="L97" i="27"/>
  <c r="M97" i="27"/>
  <c r="B98" i="27"/>
  <c r="E98" i="27"/>
  <c r="H98" i="27"/>
  <c r="K98" i="27"/>
  <c r="N98" i="27"/>
  <c r="B99" i="27"/>
  <c r="E99" i="27"/>
  <c r="H99" i="27" s="1"/>
  <c r="K99" i="27"/>
  <c r="K97" i="27" s="1"/>
  <c r="N99" i="27"/>
  <c r="O99" i="27"/>
  <c r="B100" i="27"/>
  <c r="E100" i="27"/>
  <c r="H100" i="27"/>
  <c r="K100" i="27"/>
  <c r="N100" i="27"/>
  <c r="O100" i="27" s="1"/>
  <c r="P100" i="27"/>
  <c r="B101" i="27"/>
  <c r="E101" i="27"/>
  <c r="H101" i="27" s="1"/>
  <c r="P101" i="27" s="1"/>
  <c r="K101" i="27"/>
  <c r="N101" i="27"/>
  <c r="O101" i="27"/>
  <c r="B102" i="27"/>
  <c r="E102" i="27"/>
  <c r="H102" i="27"/>
  <c r="K102" i="27"/>
  <c r="N102" i="27"/>
  <c r="O102" i="27" s="1"/>
  <c r="B103" i="27"/>
  <c r="E103" i="27"/>
  <c r="H103" i="27" s="1"/>
  <c r="K103" i="27"/>
  <c r="N103" i="27"/>
  <c r="O103" i="27"/>
  <c r="B105" i="27"/>
  <c r="E105" i="27"/>
  <c r="H105" i="27"/>
  <c r="K105" i="27"/>
  <c r="N105" i="27"/>
  <c r="O105" i="27" s="1"/>
  <c r="P105" i="27"/>
  <c r="B106" i="27"/>
  <c r="E106" i="27"/>
  <c r="H106" i="27" s="1"/>
  <c r="P106" i="27" s="1"/>
  <c r="K106" i="27"/>
  <c r="N106" i="27"/>
  <c r="O106" i="27"/>
  <c r="B107" i="27"/>
  <c r="E107" i="27"/>
  <c r="H107" i="27"/>
  <c r="K107" i="27"/>
  <c r="N107" i="27"/>
  <c r="O107" i="27" s="1"/>
  <c r="B108" i="27"/>
  <c r="E108" i="27"/>
  <c r="H108" i="27" s="1"/>
  <c r="K108" i="27"/>
  <c r="N108" i="27"/>
  <c r="O108" i="27"/>
  <c r="B109" i="27"/>
  <c r="E109" i="27"/>
  <c r="H109" i="27"/>
  <c r="K109" i="27"/>
  <c r="N109" i="27"/>
  <c r="O109" i="27" s="1"/>
  <c r="P109" i="27"/>
  <c r="B110" i="27"/>
  <c r="E110" i="27"/>
  <c r="H110" i="27" s="1"/>
  <c r="P110" i="27" s="1"/>
  <c r="K110" i="27"/>
  <c r="N110" i="27"/>
  <c r="O110" i="27"/>
  <c r="C112" i="27"/>
  <c r="D112" i="27"/>
  <c r="B112" i="27" s="1"/>
  <c r="F112" i="27"/>
  <c r="E112" i="27" s="1"/>
  <c r="G112" i="27"/>
  <c r="I112" i="27"/>
  <c r="J112" i="27"/>
  <c r="L112" i="27"/>
  <c r="M112" i="27"/>
  <c r="B113" i="27"/>
  <c r="E113" i="27"/>
  <c r="H113" i="27" s="1"/>
  <c r="K113" i="27"/>
  <c r="N113" i="27"/>
  <c r="O113" i="27"/>
  <c r="B114" i="27"/>
  <c r="E114" i="27"/>
  <c r="H114" i="27"/>
  <c r="K114" i="27"/>
  <c r="N114" i="27"/>
  <c r="O114" i="27" s="1"/>
  <c r="P114" i="27"/>
  <c r="B115" i="27"/>
  <c r="E115" i="27"/>
  <c r="H115" i="27" s="1"/>
  <c r="P115" i="27" s="1"/>
  <c r="K115" i="27"/>
  <c r="N115" i="27"/>
  <c r="O115" i="27"/>
  <c r="B116" i="27"/>
  <c r="E116" i="27"/>
  <c r="H116" i="27"/>
  <c r="K116" i="27"/>
  <c r="N116" i="27"/>
  <c r="O116" i="27" s="1"/>
  <c r="B117" i="27"/>
  <c r="E117" i="27"/>
  <c r="H117" i="27" s="1"/>
  <c r="K117" i="27"/>
  <c r="N117" i="27"/>
  <c r="O117" i="27"/>
  <c r="B118" i="27"/>
  <c r="E118" i="27"/>
  <c r="H118" i="27"/>
  <c r="K118" i="27"/>
  <c r="N118" i="27"/>
  <c r="O118" i="27" s="1"/>
  <c r="P118" i="27"/>
  <c r="B120" i="27"/>
  <c r="E120" i="27"/>
  <c r="H120" i="27" s="1"/>
  <c r="P120" i="27" s="1"/>
  <c r="K120" i="27"/>
  <c r="N120" i="27"/>
  <c r="O120" i="27"/>
  <c r="B121" i="27"/>
  <c r="E121" i="27"/>
  <c r="H121" i="27"/>
  <c r="K121" i="27"/>
  <c r="N121" i="27"/>
  <c r="O121" i="27" s="1"/>
  <c r="B122" i="27"/>
  <c r="E122" i="27"/>
  <c r="H122" i="27" s="1"/>
  <c r="K122" i="27"/>
  <c r="N122" i="27"/>
  <c r="O122" i="27"/>
  <c r="B123" i="27"/>
  <c r="E123" i="27"/>
  <c r="H123" i="27"/>
  <c r="K123" i="27"/>
  <c r="N123" i="27"/>
  <c r="O123" i="27" s="1"/>
  <c r="P123" i="27"/>
  <c r="B124" i="27"/>
  <c r="E124" i="27"/>
  <c r="H124" i="27" s="1"/>
  <c r="P124" i="27" s="1"/>
  <c r="K124" i="27"/>
  <c r="N124" i="27"/>
  <c r="O124" i="27"/>
  <c r="B125" i="27"/>
  <c r="E125" i="27"/>
  <c r="H125" i="27"/>
  <c r="K125" i="27"/>
  <c r="N125" i="27"/>
  <c r="O125" i="27" s="1"/>
  <c r="C127" i="27"/>
  <c r="B127" i="27" s="1"/>
  <c r="D127" i="27"/>
  <c r="F127" i="27"/>
  <c r="G127" i="27"/>
  <c r="E127" i="27" s="1"/>
  <c r="I127" i="27"/>
  <c r="J127" i="27"/>
  <c r="L127" i="27"/>
  <c r="M127" i="27"/>
  <c r="B128" i="27"/>
  <c r="E128" i="27"/>
  <c r="H128" i="27"/>
  <c r="K128" i="27"/>
  <c r="N128" i="27"/>
  <c r="B129" i="27"/>
  <c r="E129" i="27"/>
  <c r="H129" i="27" s="1"/>
  <c r="P129" i="27" s="1"/>
  <c r="K129" i="27"/>
  <c r="N129" i="27"/>
  <c r="O129" i="27"/>
  <c r="B130" i="27"/>
  <c r="E130" i="27"/>
  <c r="H130" i="27"/>
  <c r="K130" i="27"/>
  <c r="N130" i="27"/>
  <c r="O130" i="27" s="1"/>
  <c r="B131" i="27"/>
  <c r="E131" i="27"/>
  <c r="H131" i="27" s="1"/>
  <c r="K131" i="27"/>
  <c r="N131" i="27"/>
  <c r="O131" i="27"/>
  <c r="B132" i="27"/>
  <c r="E132" i="27"/>
  <c r="H132" i="27"/>
  <c r="K132" i="27"/>
  <c r="N132" i="27"/>
  <c r="O132" i="27" s="1"/>
  <c r="P132" i="27"/>
  <c r="B133" i="27"/>
  <c r="E133" i="27"/>
  <c r="H133" i="27" s="1"/>
  <c r="P133" i="27" s="1"/>
  <c r="K133" i="27"/>
  <c r="N133" i="27"/>
  <c r="O133" i="27"/>
  <c r="B135" i="27"/>
  <c r="E135" i="27"/>
  <c r="H135" i="27"/>
  <c r="K135" i="27"/>
  <c r="N135" i="27"/>
  <c r="O135" i="27" s="1"/>
  <c r="B136" i="27"/>
  <c r="E136" i="27"/>
  <c r="H136" i="27" s="1"/>
  <c r="K136" i="27"/>
  <c r="N136" i="27"/>
  <c r="O136" i="27"/>
  <c r="B137" i="27"/>
  <c r="E137" i="27"/>
  <c r="H137" i="27"/>
  <c r="K137" i="27"/>
  <c r="N137" i="27"/>
  <c r="O137" i="27" s="1"/>
  <c r="P137" i="27"/>
  <c r="B138" i="27"/>
  <c r="E138" i="27"/>
  <c r="H138" i="27" s="1"/>
  <c r="P138" i="27" s="1"/>
  <c r="K138" i="27"/>
  <c r="N138" i="27"/>
  <c r="O138" i="27"/>
  <c r="B139" i="27"/>
  <c r="E139" i="27"/>
  <c r="H139" i="27"/>
  <c r="K139" i="27"/>
  <c r="N139" i="27"/>
  <c r="O139" i="27" s="1"/>
  <c r="B140" i="27"/>
  <c r="E140" i="27"/>
  <c r="H140" i="27" s="1"/>
  <c r="K140" i="27"/>
  <c r="N140" i="27"/>
  <c r="O140" i="27"/>
  <c r="C142" i="27"/>
  <c r="D142" i="27"/>
  <c r="B142" i="27" s="1"/>
  <c r="F142" i="27"/>
  <c r="E142" i="27" s="1"/>
  <c r="G142" i="27"/>
  <c r="I142" i="27"/>
  <c r="J142" i="27"/>
  <c r="L142" i="27"/>
  <c r="M142" i="27"/>
  <c r="B143" i="27"/>
  <c r="E143" i="27"/>
  <c r="H143" i="27" s="1"/>
  <c r="P143" i="27" s="1"/>
  <c r="K143" i="27"/>
  <c r="N143" i="27"/>
  <c r="O143" i="27"/>
  <c r="B144" i="27"/>
  <c r="E144" i="27"/>
  <c r="H144" i="27"/>
  <c r="K144" i="27"/>
  <c r="N144" i="27"/>
  <c r="B145" i="27"/>
  <c r="E145" i="27"/>
  <c r="H145" i="27" s="1"/>
  <c r="K145" i="27"/>
  <c r="N145" i="27"/>
  <c r="O145" i="27"/>
  <c r="B146" i="27"/>
  <c r="E146" i="27"/>
  <c r="H146" i="27"/>
  <c r="K146" i="27"/>
  <c r="N146" i="27"/>
  <c r="O146" i="27" s="1"/>
  <c r="P146" i="27"/>
  <c r="B147" i="27"/>
  <c r="E147" i="27"/>
  <c r="H147" i="27" s="1"/>
  <c r="P147" i="27" s="1"/>
  <c r="K147" i="27"/>
  <c r="N147" i="27"/>
  <c r="O147" i="27"/>
  <c r="B148" i="27"/>
  <c r="E148" i="27"/>
  <c r="H148" i="27"/>
  <c r="K148" i="27"/>
  <c r="N148" i="27"/>
  <c r="O148" i="27" s="1"/>
  <c r="B150" i="27"/>
  <c r="E150" i="27"/>
  <c r="H150" i="27" s="1"/>
  <c r="K150" i="27"/>
  <c r="N150" i="27"/>
  <c r="O150" i="27"/>
  <c r="B151" i="27"/>
  <c r="E151" i="27"/>
  <c r="H151" i="27"/>
  <c r="K151" i="27"/>
  <c r="N151" i="27"/>
  <c r="O151" i="27" s="1"/>
  <c r="P151" i="27"/>
  <c r="B152" i="27"/>
  <c r="E152" i="27"/>
  <c r="H152" i="27" s="1"/>
  <c r="P152" i="27" s="1"/>
  <c r="K152" i="27"/>
  <c r="N152" i="27"/>
  <c r="O152" i="27"/>
  <c r="B153" i="27"/>
  <c r="E153" i="27"/>
  <c r="H153" i="27"/>
  <c r="K153" i="27"/>
  <c r="N153" i="27"/>
  <c r="O153" i="27" s="1"/>
  <c r="B154" i="27"/>
  <c r="E154" i="27"/>
  <c r="H154" i="27" s="1"/>
  <c r="K154" i="27"/>
  <c r="N154" i="27"/>
  <c r="O154" i="27"/>
  <c r="B155" i="27"/>
  <c r="E155" i="27"/>
  <c r="H155" i="27" s="1"/>
  <c r="K155" i="27"/>
  <c r="N155" i="27"/>
  <c r="O155" i="27"/>
  <c r="C157" i="27"/>
  <c r="D157" i="27"/>
  <c r="B157" i="27" s="1"/>
  <c r="F157" i="27"/>
  <c r="E157" i="27" s="1"/>
  <c r="G157" i="27"/>
  <c r="I157" i="27"/>
  <c r="J157" i="27"/>
  <c r="L157" i="27"/>
  <c r="M157" i="27"/>
  <c r="B158" i="27"/>
  <c r="E158" i="27"/>
  <c r="H158" i="27" s="1"/>
  <c r="P158" i="27" s="1"/>
  <c r="K158" i="27"/>
  <c r="N158" i="27"/>
  <c r="O158" i="27"/>
  <c r="B159" i="27"/>
  <c r="E159" i="27"/>
  <c r="H159" i="27"/>
  <c r="P159" i="27" s="1"/>
  <c r="K159" i="27"/>
  <c r="N159" i="27"/>
  <c r="O159" i="27" s="1"/>
  <c r="B160" i="27"/>
  <c r="E160" i="27"/>
  <c r="H160" i="27" s="1"/>
  <c r="K160" i="27"/>
  <c r="N160" i="27"/>
  <c r="O160" i="27"/>
  <c r="B161" i="27"/>
  <c r="E161" i="27"/>
  <c r="H161" i="27"/>
  <c r="K161" i="27"/>
  <c r="N161" i="27"/>
  <c r="O161" i="27" s="1"/>
  <c r="P161" i="27"/>
  <c r="B162" i="27"/>
  <c r="E162" i="27"/>
  <c r="H162" i="27" s="1"/>
  <c r="P162" i="27" s="1"/>
  <c r="K162" i="27"/>
  <c r="N162" i="27"/>
  <c r="O162" i="27"/>
  <c r="B163" i="27"/>
  <c r="E163" i="27"/>
  <c r="H163" i="27"/>
  <c r="P163" i="27" s="1"/>
  <c r="K163" i="27"/>
  <c r="N163" i="27"/>
  <c r="O163" i="27" s="1"/>
  <c r="B165" i="27"/>
  <c r="E165" i="27"/>
  <c r="H165" i="27" s="1"/>
  <c r="K165" i="27"/>
  <c r="N165" i="27"/>
  <c r="O165" i="27"/>
  <c r="B166" i="27"/>
  <c r="E166" i="27"/>
  <c r="H166" i="27"/>
  <c r="K166" i="27"/>
  <c r="N166" i="27"/>
  <c r="O166" i="27" s="1"/>
  <c r="P166" i="27"/>
  <c r="B167" i="27"/>
  <c r="E167" i="27"/>
  <c r="H167" i="27" s="1"/>
  <c r="P167" i="27" s="1"/>
  <c r="K167" i="27"/>
  <c r="N167" i="27"/>
  <c r="O167" i="27"/>
  <c r="B168" i="27"/>
  <c r="E168" i="27"/>
  <c r="H168" i="27"/>
  <c r="P168" i="27" s="1"/>
  <c r="K168" i="27"/>
  <c r="N168" i="27"/>
  <c r="O168" i="27" s="1"/>
  <c r="B169" i="27"/>
  <c r="E169" i="27"/>
  <c r="H169" i="27" s="1"/>
  <c r="K169" i="27"/>
  <c r="N169" i="27"/>
  <c r="O169" i="27"/>
  <c r="B170" i="27"/>
  <c r="E170" i="27"/>
  <c r="H170" i="27"/>
  <c r="K170" i="27"/>
  <c r="N170" i="27"/>
  <c r="O170" i="27" s="1"/>
  <c r="P170" i="27"/>
  <c r="C172" i="27"/>
  <c r="B172" i="27" s="1"/>
  <c r="D172" i="27"/>
  <c r="F172" i="27"/>
  <c r="G172" i="27"/>
  <c r="E172" i="27" s="1"/>
  <c r="I172" i="27"/>
  <c r="J172" i="27"/>
  <c r="L172" i="27"/>
  <c r="M172" i="27"/>
  <c r="B173" i="27"/>
  <c r="E173" i="27"/>
  <c r="H173" i="27"/>
  <c r="K173" i="27"/>
  <c r="N173" i="27"/>
  <c r="B174" i="27"/>
  <c r="E174" i="27"/>
  <c r="H174" i="27" s="1"/>
  <c r="K174" i="27"/>
  <c r="K172" i="27" s="1"/>
  <c r="N174" i="27"/>
  <c r="O174" i="27"/>
  <c r="B175" i="27"/>
  <c r="E175" i="27"/>
  <c r="H175" i="27"/>
  <c r="K175" i="27"/>
  <c r="N175" i="27"/>
  <c r="O175" i="27" s="1"/>
  <c r="P175" i="27"/>
  <c r="B176" i="27"/>
  <c r="E176" i="27"/>
  <c r="H176" i="27" s="1"/>
  <c r="P176" i="27" s="1"/>
  <c r="K176" i="27"/>
  <c r="N176" i="27"/>
  <c r="O176" i="27"/>
  <c r="B177" i="27"/>
  <c r="E177" i="27"/>
  <c r="H177" i="27"/>
  <c r="P177" i="27" s="1"/>
  <c r="K177" i="27"/>
  <c r="N177" i="27"/>
  <c r="O177" i="27" s="1"/>
  <c r="B178" i="27"/>
  <c r="E178" i="27"/>
  <c r="H178" i="27" s="1"/>
  <c r="K178" i="27"/>
  <c r="N178" i="27"/>
  <c r="O178" i="27"/>
  <c r="B180" i="27"/>
  <c r="E180" i="27"/>
  <c r="H180" i="27"/>
  <c r="K180" i="27"/>
  <c r="N180" i="27"/>
  <c r="O180" i="27" s="1"/>
  <c r="P180" i="27"/>
  <c r="B181" i="27"/>
  <c r="E181" i="27"/>
  <c r="H181" i="27" s="1"/>
  <c r="P181" i="27" s="1"/>
  <c r="K181" i="27"/>
  <c r="N181" i="27"/>
  <c r="O181" i="27"/>
  <c r="B182" i="27"/>
  <c r="E182" i="27"/>
  <c r="H182" i="27"/>
  <c r="P182" i="27" s="1"/>
  <c r="K182" i="27"/>
  <c r="N182" i="27"/>
  <c r="O182" i="27" s="1"/>
  <c r="B183" i="27"/>
  <c r="E183" i="27"/>
  <c r="H183" i="27" s="1"/>
  <c r="K183" i="27"/>
  <c r="N183" i="27"/>
  <c r="O183" i="27"/>
  <c r="B184" i="27"/>
  <c r="E184" i="27"/>
  <c r="H184" i="27"/>
  <c r="K184" i="27"/>
  <c r="N184" i="27"/>
  <c r="O184" i="27" s="1"/>
  <c r="P184" i="27"/>
  <c r="B185" i="27"/>
  <c r="E185" i="27"/>
  <c r="H185" i="27" s="1"/>
  <c r="P185" i="27" s="1"/>
  <c r="K185" i="27"/>
  <c r="N185" i="27"/>
  <c r="O185" i="27"/>
  <c r="B187" i="27"/>
  <c r="C187" i="27"/>
  <c r="D187" i="27"/>
  <c r="E187" i="27"/>
  <c r="F187" i="27"/>
  <c r="G187" i="27"/>
  <c r="I187" i="27"/>
  <c r="J187" i="27"/>
  <c r="K187" i="27"/>
  <c r="L187" i="27"/>
  <c r="M187" i="27"/>
  <c r="N187" i="27"/>
  <c r="H188" i="27"/>
  <c r="O188" i="27"/>
  <c r="H189" i="27"/>
  <c r="H187" i="27" s="1"/>
  <c r="O189" i="27"/>
  <c r="P189" i="27"/>
  <c r="H190" i="27"/>
  <c r="O190" i="27"/>
  <c r="P190" i="27" s="1"/>
  <c r="H191" i="27"/>
  <c r="O191" i="27"/>
  <c r="P191" i="27"/>
  <c r="H192" i="27"/>
  <c r="O192" i="27"/>
  <c r="P192" i="27" s="1"/>
  <c r="H193" i="27"/>
  <c r="O193" i="27"/>
  <c r="P193" i="27"/>
  <c r="H195" i="27"/>
  <c r="O195" i="27"/>
  <c r="P195" i="27" s="1"/>
  <c r="H196" i="27"/>
  <c r="O196" i="27"/>
  <c r="P196" i="27"/>
  <c r="H197" i="27"/>
  <c r="O197" i="27"/>
  <c r="P197" i="27" s="1"/>
  <c r="H198" i="27"/>
  <c r="O198" i="27"/>
  <c r="P198" i="27"/>
  <c r="H199" i="27"/>
  <c r="O199" i="27"/>
  <c r="P199" i="27" s="1"/>
  <c r="H200" i="27"/>
  <c r="O200" i="27"/>
  <c r="P200" i="27"/>
  <c r="C202" i="27"/>
  <c r="D202" i="27"/>
  <c r="F202" i="27"/>
  <c r="G202" i="27"/>
  <c r="I202" i="27"/>
  <c r="J202" i="27"/>
  <c r="L202" i="27"/>
  <c r="M202" i="27"/>
  <c r="B203" i="27"/>
  <c r="E203" i="27"/>
  <c r="H203" i="27"/>
  <c r="K203" i="27"/>
  <c r="N203" i="27"/>
  <c r="B204" i="27"/>
  <c r="E204" i="27"/>
  <c r="H204" i="27" s="1"/>
  <c r="P204" i="27" s="1"/>
  <c r="K204" i="27"/>
  <c r="K202" i="27" s="1"/>
  <c r="N204" i="27"/>
  <c r="O204" i="27"/>
  <c r="B205" i="27"/>
  <c r="E205" i="27"/>
  <c r="H205" i="27"/>
  <c r="P205" i="27" s="1"/>
  <c r="K205" i="27"/>
  <c r="N205" i="27"/>
  <c r="O205" i="27" s="1"/>
  <c r="B206" i="27"/>
  <c r="E206" i="27"/>
  <c r="H206" i="27" s="1"/>
  <c r="K206" i="27"/>
  <c r="N206" i="27"/>
  <c r="O206" i="27"/>
  <c r="B207" i="27"/>
  <c r="E207" i="27"/>
  <c r="H207" i="27"/>
  <c r="K207" i="27"/>
  <c r="N207" i="27"/>
  <c r="O207" i="27" s="1"/>
  <c r="P207" i="27"/>
  <c r="B208" i="27"/>
  <c r="E208" i="27"/>
  <c r="H208" i="27" s="1"/>
  <c r="P208" i="27" s="1"/>
  <c r="K208" i="27"/>
  <c r="N208" i="27"/>
  <c r="O208" i="27"/>
  <c r="B210" i="27"/>
  <c r="E210" i="27"/>
  <c r="H210" i="27"/>
  <c r="P210" i="27" s="1"/>
  <c r="K210" i="27"/>
  <c r="N210" i="27"/>
  <c r="O210" i="27" s="1"/>
  <c r="B211" i="27"/>
  <c r="E211" i="27"/>
  <c r="H211" i="27" s="1"/>
  <c r="K211" i="27"/>
  <c r="N211" i="27"/>
  <c r="O211" i="27"/>
  <c r="B212" i="27"/>
  <c r="E212" i="27"/>
  <c r="H212" i="27"/>
  <c r="K212" i="27"/>
  <c r="N212" i="27"/>
  <c r="O212" i="27" s="1"/>
  <c r="P212" i="27"/>
  <c r="B213" i="27"/>
  <c r="E213" i="27"/>
  <c r="H213" i="27" s="1"/>
  <c r="P213" i="27" s="1"/>
  <c r="K213" i="27"/>
  <c r="N213" i="27"/>
  <c r="O213" i="27"/>
  <c r="B214" i="27"/>
  <c r="E214" i="27"/>
  <c r="H214" i="27"/>
  <c r="P214" i="27" s="1"/>
  <c r="K214" i="27"/>
  <c r="N214" i="27"/>
  <c r="O214" i="27" s="1"/>
  <c r="B215" i="27"/>
  <c r="E215" i="27"/>
  <c r="H215" i="27" s="1"/>
  <c r="K215" i="27"/>
  <c r="N215" i="27"/>
  <c r="O215" i="27"/>
  <c r="C292" i="27"/>
  <c r="D292" i="27"/>
  <c r="B292" i="27" s="1"/>
  <c r="H292" i="27" s="1"/>
  <c r="F292" i="27"/>
  <c r="E292" i="27" s="1"/>
  <c r="G292" i="27"/>
  <c r="I292" i="27"/>
  <c r="J292" i="27"/>
  <c r="L292" i="27"/>
  <c r="M292" i="27"/>
  <c r="B293" i="27"/>
  <c r="E293" i="27"/>
  <c r="H293" i="27" s="1"/>
  <c r="P293" i="27" s="1"/>
  <c r="K293" i="27"/>
  <c r="N293" i="27"/>
  <c r="O293" i="27"/>
  <c r="B294" i="27"/>
  <c r="E294" i="27"/>
  <c r="H294" i="27"/>
  <c r="P294" i="27" s="1"/>
  <c r="K294" i="27"/>
  <c r="N294" i="27"/>
  <c r="O294" i="27" s="1"/>
  <c r="B295" i="27"/>
  <c r="E295" i="27"/>
  <c r="H295" i="27" s="1"/>
  <c r="K295" i="27"/>
  <c r="N295" i="27"/>
  <c r="O295" i="27"/>
  <c r="B296" i="27"/>
  <c r="E296" i="27"/>
  <c r="H296" i="27"/>
  <c r="K296" i="27"/>
  <c r="N296" i="27"/>
  <c r="O296" i="27" s="1"/>
  <c r="P296" i="27"/>
  <c r="B297" i="27"/>
  <c r="E297" i="27"/>
  <c r="H297" i="27" s="1"/>
  <c r="P297" i="27" s="1"/>
  <c r="K297" i="27"/>
  <c r="N297" i="27"/>
  <c r="O297" i="27"/>
  <c r="B298" i="27"/>
  <c r="E298" i="27"/>
  <c r="H298" i="27"/>
  <c r="P298" i="27" s="1"/>
  <c r="K298" i="27"/>
  <c r="N298" i="27"/>
  <c r="O298" i="27" s="1"/>
  <c r="P299" i="27"/>
  <c r="B300" i="27"/>
  <c r="E300" i="27"/>
  <c r="H300" i="27"/>
  <c r="K300" i="27"/>
  <c r="N300" i="27"/>
  <c r="O300" i="27" s="1"/>
  <c r="P300" i="27"/>
  <c r="B301" i="27"/>
  <c r="E301" i="27"/>
  <c r="H301" i="27" s="1"/>
  <c r="P301" i="27" s="1"/>
  <c r="K301" i="27"/>
  <c r="N301" i="27"/>
  <c r="O301" i="27"/>
  <c r="B302" i="27"/>
  <c r="E302" i="27"/>
  <c r="H302" i="27"/>
  <c r="P302" i="27" s="1"/>
  <c r="K302" i="27"/>
  <c r="N302" i="27"/>
  <c r="O302" i="27" s="1"/>
  <c r="B303" i="27"/>
  <c r="E303" i="27"/>
  <c r="H303" i="27" s="1"/>
  <c r="K303" i="27"/>
  <c r="N303" i="27"/>
  <c r="O303" i="27"/>
  <c r="B304" i="27"/>
  <c r="E304" i="27"/>
  <c r="H304" i="27"/>
  <c r="K304" i="27"/>
  <c r="N304" i="27"/>
  <c r="O304" i="27" s="1"/>
  <c r="P304" i="27"/>
  <c r="B305" i="27"/>
  <c r="E305" i="27"/>
  <c r="H305" i="27" s="1"/>
  <c r="P305" i="27" s="1"/>
  <c r="K305" i="27"/>
  <c r="N305" i="27"/>
  <c r="O305" i="27"/>
  <c r="C307" i="27"/>
  <c r="D307" i="27"/>
  <c r="F307" i="27"/>
  <c r="G307" i="27"/>
  <c r="B308" i="27"/>
  <c r="E308" i="27"/>
  <c r="I308" i="27"/>
  <c r="J308" i="27"/>
  <c r="K308" i="27"/>
  <c r="L308" i="27"/>
  <c r="M308" i="27"/>
  <c r="B309" i="27"/>
  <c r="B307" i="27" s="1"/>
  <c r="E309" i="27"/>
  <c r="H309" i="27"/>
  <c r="I309" i="27"/>
  <c r="J309" i="27"/>
  <c r="K309" i="27" s="1"/>
  <c r="O309" i="27" s="1"/>
  <c r="L309" i="27"/>
  <c r="L307" i="27" s="1"/>
  <c r="M309" i="27"/>
  <c r="N309" i="27"/>
  <c r="P309" i="27"/>
  <c r="B310" i="27"/>
  <c r="E310" i="27"/>
  <c r="H310" i="27" s="1"/>
  <c r="I310" i="27"/>
  <c r="J310" i="27"/>
  <c r="K310" i="27"/>
  <c r="L310" i="27"/>
  <c r="M310" i="27"/>
  <c r="N310" i="27" s="1"/>
  <c r="O310" i="27"/>
  <c r="B311" i="27"/>
  <c r="E311" i="27"/>
  <c r="H311" i="27"/>
  <c r="I311" i="27"/>
  <c r="J311" i="27"/>
  <c r="K311" i="27" s="1"/>
  <c r="L311" i="27"/>
  <c r="M311" i="27"/>
  <c r="N311" i="27"/>
  <c r="B312" i="27"/>
  <c r="E312" i="27"/>
  <c r="H312" i="27" s="1"/>
  <c r="I312" i="27"/>
  <c r="J312" i="27"/>
  <c r="K312" i="27"/>
  <c r="O312" i="27" s="1"/>
  <c r="L312" i="27"/>
  <c r="M312" i="27"/>
  <c r="N312" i="27" s="1"/>
  <c r="B313" i="27"/>
  <c r="E313" i="27"/>
  <c r="H313" i="27"/>
  <c r="I313" i="27"/>
  <c r="J313" i="27"/>
  <c r="K313" i="27" s="1"/>
  <c r="O313" i="27" s="1"/>
  <c r="L313" i="27"/>
  <c r="M313" i="27"/>
  <c r="N313" i="27"/>
  <c r="P313" i="27"/>
  <c r="B314" i="27"/>
  <c r="E314" i="27"/>
  <c r="H314" i="27" s="1"/>
  <c r="I314" i="27"/>
  <c r="J314" i="27"/>
  <c r="K314" i="27"/>
  <c r="L314" i="27"/>
  <c r="M314" i="27"/>
  <c r="N314" i="27" s="1"/>
  <c r="O314" i="27"/>
  <c r="B315" i="27"/>
  <c r="E315" i="27"/>
  <c r="H315" i="27"/>
  <c r="I315" i="27"/>
  <c r="J315" i="27"/>
  <c r="K315" i="27" s="1"/>
  <c r="L315" i="27"/>
  <c r="M315" i="27"/>
  <c r="N315" i="27"/>
  <c r="B316" i="27"/>
  <c r="E316" i="27"/>
  <c r="H316" i="27" s="1"/>
  <c r="I316" i="27"/>
  <c r="J316" i="27"/>
  <c r="K316" i="27"/>
  <c r="O316" i="27" s="1"/>
  <c r="L316" i="27"/>
  <c r="M316" i="27"/>
  <c r="N316" i="27" s="1"/>
  <c r="B317" i="27"/>
  <c r="E317" i="27"/>
  <c r="H317" i="27"/>
  <c r="I317" i="27"/>
  <c r="J317" i="27"/>
  <c r="K317" i="27" s="1"/>
  <c r="O317" i="27" s="1"/>
  <c r="L317" i="27"/>
  <c r="M317" i="27"/>
  <c r="N317" i="27"/>
  <c r="P317" i="27"/>
  <c r="B318" i="27"/>
  <c r="E318" i="27"/>
  <c r="H318" i="27" s="1"/>
  <c r="I318" i="27"/>
  <c r="J318" i="27"/>
  <c r="K318" i="27"/>
  <c r="L318" i="27"/>
  <c r="M318" i="27"/>
  <c r="N318" i="27" s="1"/>
  <c r="O318" i="27"/>
  <c r="B319" i="27"/>
  <c r="E319" i="27"/>
  <c r="H319" i="27"/>
  <c r="I319" i="27"/>
  <c r="J319" i="27"/>
  <c r="K319" i="27" s="1"/>
  <c r="L319" i="27"/>
  <c r="M319" i="27"/>
  <c r="N319" i="27"/>
  <c r="C321" i="27"/>
  <c r="D321" i="27"/>
  <c r="F321" i="27"/>
  <c r="G321" i="27"/>
  <c r="I321" i="27"/>
  <c r="J321" i="27"/>
  <c r="L321" i="27"/>
  <c r="M321" i="27"/>
  <c r="B322" i="27"/>
  <c r="E322" i="27"/>
  <c r="H322" i="27"/>
  <c r="K322" i="27"/>
  <c r="N322" i="27"/>
  <c r="B323" i="27"/>
  <c r="E323" i="27"/>
  <c r="H323" i="27" s="1"/>
  <c r="K323" i="27"/>
  <c r="K321" i="27" s="1"/>
  <c r="N323" i="27"/>
  <c r="O323" i="27" s="1"/>
  <c r="P323" i="27" s="1"/>
  <c r="B324" i="27"/>
  <c r="E324" i="27"/>
  <c r="H324" i="27" s="1"/>
  <c r="P324" i="27" s="1"/>
  <c r="K324" i="27"/>
  <c r="N324" i="27"/>
  <c r="O324" i="27"/>
  <c r="B325" i="27"/>
  <c r="E325" i="27"/>
  <c r="H325" i="27"/>
  <c r="K325" i="27"/>
  <c r="N325" i="27"/>
  <c r="O325" i="27" s="1"/>
  <c r="P325" i="27" s="1"/>
  <c r="B326" i="27"/>
  <c r="E326" i="27"/>
  <c r="H326" i="27" s="1"/>
  <c r="P326" i="27" s="1"/>
  <c r="K326" i="27"/>
  <c r="N326" i="27"/>
  <c r="O326" i="27"/>
  <c r="B327" i="27"/>
  <c r="E327" i="27"/>
  <c r="H327" i="27"/>
  <c r="K327" i="27"/>
  <c r="N327" i="27"/>
  <c r="O327" i="27" s="1"/>
  <c r="P327" i="27" s="1"/>
  <c r="B328" i="27"/>
  <c r="E328" i="27"/>
  <c r="H328" i="27" s="1"/>
  <c r="P328" i="27" s="1"/>
  <c r="K328" i="27"/>
  <c r="N328" i="27"/>
  <c r="O328" i="27"/>
  <c r="B329" i="27"/>
  <c r="E329" i="27"/>
  <c r="H329" i="27"/>
  <c r="K329" i="27"/>
  <c r="N329" i="27"/>
  <c r="O329" i="27" s="1"/>
  <c r="P329" i="27" s="1"/>
  <c r="B330" i="27"/>
  <c r="E330" i="27"/>
  <c r="H330" i="27" s="1"/>
  <c r="P330" i="27" s="1"/>
  <c r="K330" i="27"/>
  <c r="N330" i="27"/>
  <c r="O330" i="27"/>
  <c r="B331" i="27"/>
  <c r="E331" i="27"/>
  <c r="H331" i="27"/>
  <c r="K331" i="27"/>
  <c r="N331" i="27"/>
  <c r="O331" i="27" s="1"/>
  <c r="P331" i="27" s="1"/>
  <c r="B332" i="27"/>
  <c r="E332" i="27"/>
  <c r="H332" i="27" s="1"/>
  <c r="P332" i="27" s="1"/>
  <c r="K332" i="27"/>
  <c r="N332" i="27"/>
  <c r="O332" i="27"/>
  <c r="B333" i="27"/>
  <c r="E333" i="27"/>
  <c r="H333" i="27"/>
  <c r="K333" i="27"/>
  <c r="N333" i="27"/>
  <c r="O333" i="27" s="1"/>
  <c r="P333" i="27" s="1"/>
  <c r="C335" i="27"/>
  <c r="D335" i="27"/>
  <c r="F335" i="27"/>
  <c r="G335" i="27"/>
  <c r="I335" i="27"/>
  <c r="J335" i="27"/>
  <c r="L335" i="27"/>
  <c r="M335" i="27"/>
  <c r="B336" i="27"/>
  <c r="B335" i="27" s="1"/>
  <c r="E336" i="27"/>
  <c r="H336" i="27"/>
  <c r="K336" i="27"/>
  <c r="N336" i="27"/>
  <c r="N335" i="27" s="1"/>
  <c r="B337" i="27"/>
  <c r="E337" i="27"/>
  <c r="H337" i="27" s="1"/>
  <c r="P337" i="27" s="1"/>
  <c r="K337" i="27"/>
  <c r="K335" i="27" s="1"/>
  <c r="N337" i="27"/>
  <c r="O337" i="27"/>
  <c r="B338" i="27"/>
  <c r="E338" i="27"/>
  <c r="H338" i="27"/>
  <c r="K338" i="27"/>
  <c r="N338" i="27"/>
  <c r="O338" i="27" s="1"/>
  <c r="P338" i="27" s="1"/>
  <c r="B339" i="27"/>
  <c r="E339" i="27"/>
  <c r="H339" i="27" s="1"/>
  <c r="P339" i="27" s="1"/>
  <c r="K339" i="27"/>
  <c r="N339" i="27"/>
  <c r="O339" i="27"/>
  <c r="B340" i="27"/>
  <c r="E340" i="27"/>
  <c r="H340" i="27"/>
  <c r="K340" i="27"/>
  <c r="N340" i="27"/>
  <c r="O340" i="27" s="1"/>
  <c r="P340" i="27" s="1"/>
  <c r="B341" i="27"/>
  <c r="E341" i="27"/>
  <c r="H341" i="27" s="1"/>
  <c r="P341" i="27" s="1"/>
  <c r="K341" i="27"/>
  <c r="N341" i="27"/>
  <c r="O341" i="27"/>
  <c r="B342" i="27"/>
  <c r="E342" i="27"/>
  <c r="H342" i="27"/>
  <c r="K342" i="27"/>
  <c r="N342" i="27"/>
  <c r="O342" i="27" s="1"/>
  <c r="P342" i="27" s="1"/>
  <c r="B343" i="27"/>
  <c r="E343" i="27"/>
  <c r="H343" i="27" s="1"/>
  <c r="P343" i="27" s="1"/>
  <c r="K343" i="27"/>
  <c r="N343" i="27"/>
  <c r="O343" i="27"/>
  <c r="B344" i="27"/>
  <c r="E344" i="27"/>
  <c r="H344" i="27"/>
  <c r="K344" i="27"/>
  <c r="N344" i="27"/>
  <c r="O344" i="27" s="1"/>
  <c r="P344" i="27" s="1"/>
  <c r="B345" i="27"/>
  <c r="E345" i="27"/>
  <c r="H345" i="27" s="1"/>
  <c r="P345" i="27" s="1"/>
  <c r="K345" i="27"/>
  <c r="N345" i="27"/>
  <c r="O345" i="27"/>
  <c r="B346" i="27"/>
  <c r="E346" i="27"/>
  <c r="H346" i="27"/>
  <c r="K346" i="27"/>
  <c r="N346" i="27"/>
  <c r="O346" i="27" s="1"/>
  <c r="P346" i="27" s="1"/>
  <c r="B347" i="27"/>
  <c r="E347" i="27"/>
  <c r="H347" i="27" s="1"/>
  <c r="P347" i="27" s="1"/>
  <c r="K347" i="27"/>
  <c r="N347" i="27"/>
  <c r="O347" i="27"/>
  <c r="C349" i="27"/>
  <c r="D349" i="27"/>
  <c r="F349" i="27"/>
  <c r="G349" i="27"/>
  <c r="I349" i="27"/>
  <c r="J349" i="27"/>
  <c r="L349" i="27"/>
  <c r="M349" i="27"/>
  <c r="B350" i="27"/>
  <c r="E350" i="27"/>
  <c r="E349" i="27" s="1"/>
  <c r="K350" i="27"/>
  <c r="K349" i="27" s="1"/>
  <c r="N350" i="27"/>
  <c r="O350" i="27"/>
  <c r="O349" i="27" s="1"/>
  <c r="B351" i="27"/>
  <c r="B349" i="27" s="1"/>
  <c r="H349" i="27" s="1"/>
  <c r="E351" i="27"/>
  <c r="H351" i="27"/>
  <c r="K351" i="27"/>
  <c r="N351" i="27"/>
  <c r="O351" i="27" s="1"/>
  <c r="P351" i="27" s="1"/>
  <c r="B352" i="27"/>
  <c r="E352" i="27"/>
  <c r="H352" i="27" s="1"/>
  <c r="P352" i="27" s="1"/>
  <c r="K352" i="27"/>
  <c r="N352" i="27"/>
  <c r="O352" i="27"/>
  <c r="B353" i="27"/>
  <c r="E353" i="27"/>
  <c r="H353" i="27"/>
  <c r="K353" i="27"/>
  <c r="N353" i="27"/>
  <c r="O353" i="27" s="1"/>
  <c r="P353" i="27" s="1"/>
  <c r="B354" i="27"/>
  <c r="E354" i="27"/>
  <c r="H354" i="27" s="1"/>
  <c r="P354" i="27" s="1"/>
  <c r="K354" i="27"/>
  <c r="N354" i="27"/>
  <c r="O354" i="27"/>
  <c r="B355" i="27"/>
  <c r="E355" i="27"/>
  <c r="H355" i="27"/>
  <c r="K355" i="27"/>
  <c r="N355" i="27"/>
  <c r="O355" i="27" s="1"/>
  <c r="P355" i="27" s="1"/>
  <c r="B356" i="27"/>
  <c r="E356" i="27"/>
  <c r="H356" i="27" s="1"/>
  <c r="P356" i="27" s="1"/>
  <c r="K356" i="27"/>
  <c r="N356" i="27"/>
  <c r="O356" i="27"/>
  <c r="B357" i="27"/>
  <c r="E357" i="27"/>
  <c r="H357" i="27"/>
  <c r="K357" i="27"/>
  <c r="N357" i="27"/>
  <c r="O357" i="27" s="1"/>
  <c r="P357" i="27" s="1"/>
  <c r="B358" i="27"/>
  <c r="E358" i="27"/>
  <c r="H358" i="27" s="1"/>
  <c r="P358" i="27" s="1"/>
  <c r="K358" i="27"/>
  <c r="N358" i="27"/>
  <c r="O358" i="27"/>
  <c r="B359" i="27"/>
  <c r="E359" i="27"/>
  <c r="H359" i="27"/>
  <c r="K359" i="27"/>
  <c r="N359" i="27"/>
  <c r="O359" i="27" s="1"/>
  <c r="P359" i="27" s="1"/>
  <c r="B360" i="27"/>
  <c r="E360" i="27"/>
  <c r="H360" i="27" s="1"/>
  <c r="P360" i="27" s="1"/>
  <c r="K360" i="27"/>
  <c r="N360" i="27"/>
  <c r="O360" i="27"/>
  <c r="B361" i="27"/>
  <c r="E361" i="27"/>
  <c r="H361" i="27"/>
  <c r="K361" i="27"/>
  <c r="N361" i="27"/>
  <c r="O361" i="27" s="1"/>
  <c r="P361" i="27" s="1"/>
  <c r="G9" i="25"/>
  <c r="H9" i="25"/>
  <c r="G10" i="25"/>
  <c r="H10" i="25"/>
  <c r="F11" i="25"/>
  <c r="G11" i="25"/>
  <c r="H11" i="25"/>
  <c r="F12" i="25"/>
  <c r="G12" i="25"/>
  <c r="H12" i="25"/>
  <c r="F13" i="25"/>
  <c r="G13" i="25"/>
  <c r="H13" i="25"/>
  <c r="F15" i="25"/>
  <c r="G15" i="25"/>
  <c r="H15" i="25"/>
  <c r="F16" i="25"/>
  <c r="G16" i="25"/>
  <c r="H16" i="25"/>
  <c r="F17" i="25"/>
  <c r="G17" i="25"/>
  <c r="H17" i="25"/>
  <c r="F18" i="25"/>
  <c r="G18" i="25"/>
  <c r="H18" i="25"/>
  <c r="F19" i="25"/>
  <c r="G19" i="25"/>
  <c r="H19" i="25"/>
  <c r="F21" i="25"/>
  <c r="G21" i="25"/>
  <c r="H21" i="25"/>
  <c r="F22" i="25"/>
  <c r="G22" i="25"/>
  <c r="H22" i="25"/>
  <c r="F23" i="25"/>
  <c r="G23" i="25"/>
  <c r="H23" i="25"/>
  <c r="F24" i="25"/>
  <c r="G24" i="25"/>
  <c r="H24" i="25"/>
  <c r="F25" i="25"/>
  <c r="G25" i="25"/>
  <c r="H25" i="25"/>
  <c r="F27" i="25"/>
  <c r="G27" i="25"/>
  <c r="H27" i="25"/>
  <c r="F28" i="25"/>
  <c r="G28" i="25"/>
  <c r="H28" i="25"/>
  <c r="F29" i="25"/>
  <c r="G29" i="25"/>
  <c r="H29" i="25"/>
  <c r="F30" i="25"/>
  <c r="G30" i="25"/>
  <c r="H30" i="25"/>
  <c r="F31" i="25"/>
  <c r="G31" i="25"/>
  <c r="H31" i="25"/>
  <c r="F33" i="25"/>
  <c r="G33" i="25"/>
  <c r="H33" i="25"/>
  <c r="F34" i="25"/>
  <c r="G34" i="25"/>
  <c r="H34" i="25"/>
  <c r="F35" i="25"/>
  <c r="G35" i="25"/>
  <c r="H35" i="25"/>
  <c r="F36" i="25"/>
  <c r="G36" i="25"/>
  <c r="H36" i="25"/>
  <c r="F37" i="25"/>
  <c r="G37" i="25"/>
  <c r="H37" i="25"/>
  <c r="F39" i="25"/>
  <c r="G39" i="25"/>
  <c r="H39" i="25"/>
  <c r="F40" i="25"/>
  <c r="G40" i="25"/>
  <c r="H40" i="25"/>
  <c r="F41" i="25"/>
  <c r="G41" i="25"/>
  <c r="H41" i="25"/>
  <c r="F42" i="25"/>
  <c r="G42" i="25"/>
  <c r="H42" i="25"/>
  <c r="F43" i="25"/>
  <c r="G43" i="25"/>
  <c r="H43" i="25"/>
  <c r="F45" i="25"/>
  <c r="G45" i="25"/>
  <c r="H45" i="25"/>
  <c r="F46" i="25"/>
  <c r="G46" i="25"/>
  <c r="H46" i="25"/>
  <c r="F47" i="25"/>
  <c r="G47" i="25"/>
  <c r="H47" i="25"/>
  <c r="F48" i="25"/>
  <c r="G48" i="25"/>
  <c r="H48" i="25"/>
  <c r="F49" i="25"/>
  <c r="G49" i="25"/>
  <c r="H49" i="25"/>
  <c r="F51" i="25"/>
  <c r="G51" i="25"/>
  <c r="H51" i="25"/>
  <c r="F52" i="25"/>
  <c r="G52" i="25"/>
  <c r="H52" i="25"/>
  <c r="F53" i="25"/>
  <c r="G53" i="25"/>
  <c r="H53" i="25"/>
  <c r="F54" i="25"/>
  <c r="G54" i="25"/>
  <c r="H54" i="25"/>
  <c r="F55" i="25"/>
  <c r="G55" i="25"/>
  <c r="H55" i="25"/>
  <c r="F57" i="25"/>
  <c r="G57" i="25"/>
  <c r="H57" i="25"/>
  <c r="F58" i="25"/>
  <c r="G58" i="25"/>
  <c r="H58" i="25"/>
  <c r="F59" i="25"/>
  <c r="G59" i="25"/>
  <c r="H59" i="25"/>
  <c r="F60" i="25"/>
  <c r="G60" i="25"/>
  <c r="H60" i="25"/>
  <c r="F61" i="25"/>
  <c r="G61" i="25"/>
  <c r="H61" i="25"/>
  <c r="F63" i="25"/>
  <c r="G63" i="25"/>
  <c r="H63" i="25"/>
  <c r="F64" i="25"/>
  <c r="G64" i="25"/>
  <c r="H64" i="25"/>
  <c r="F65" i="25"/>
  <c r="G65" i="25"/>
  <c r="H65" i="25"/>
  <c r="F66" i="25"/>
  <c r="G66" i="25"/>
  <c r="H66" i="25"/>
  <c r="F67" i="25"/>
  <c r="G67" i="25"/>
  <c r="H67" i="25"/>
  <c r="F69" i="25"/>
  <c r="G69" i="25"/>
  <c r="H69" i="25"/>
  <c r="F70" i="25"/>
  <c r="G70" i="25"/>
  <c r="H70" i="25"/>
  <c r="F71" i="25"/>
  <c r="G71" i="25"/>
  <c r="H71" i="25"/>
  <c r="F72" i="25"/>
  <c r="G72" i="25"/>
  <c r="H72" i="25"/>
  <c r="F73" i="25"/>
  <c r="G73" i="25"/>
  <c r="H73" i="25"/>
  <c r="F75" i="25"/>
  <c r="G75" i="25"/>
  <c r="H75" i="25"/>
  <c r="F76" i="25"/>
  <c r="G76" i="25"/>
  <c r="H76" i="25"/>
  <c r="F77" i="25"/>
  <c r="G77" i="25"/>
  <c r="H77" i="25"/>
  <c r="I77" i="25"/>
  <c r="F78" i="25"/>
  <c r="G78" i="25"/>
  <c r="H78" i="25"/>
  <c r="I78" i="25"/>
  <c r="F79" i="25"/>
  <c r="G79" i="25"/>
  <c r="H79" i="25"/>
  <c r="I79" i="25"/>
  <c r="F80" i="25"/>
  <c r="G80" i="25"/>
  <c r="H80" i="25"/>
  <c r="I80" i="25"/>
  <c r="AG32" i="33" l="1"/>
  <c r="AG16" i="33"/>
  <c r="AG35" i="33"/>
  <c r="AG27" i="33"/>
  <c r="AG18" i="33"/>
  <c r="AK14" i="33"/>
  <c r="AK16" i="33"/>
  <c r="AK20" i="33"/>
  <c r="AK22" i="33"/>
  <c r="AK26" i="33"/>
  <c r="AK27" i="33"/>
  <c r="AK30" i="33"/>
  <c r="AK32" i="33"/>
  <c r="AK33" i="33"/>
  <c r="AK35" i="33"/>
  <c r="AK38" i="33"/>
  <c r="AK12" i="33"/>
  <c r="AK15" i="33"/>
  <c r="AK18" i="33"/>
  <c r="AK21" i="33"/>
  <c r="AK24" i="33"/>
  <c r="AK28" i="33"/>
  <c r="AK29" i="33"/>
  <c r="AK31" i="33"/>
  <c r="AK37" i="33"/>
  <c r="AK40" i="33"/>
  <c r="AF10" i="33"/>
  <c r="AI40" i="33"/>
  <c r="AI37" i="33"/>
  <c r="AI31" i="33"/>
  <c r="AI29" i="33"/>
  <c r="AI28" i="33"/>
  <c r="AG26" i="33"/>
  <c r="AI21" i="33"/>
  <c r="AG20" i="33"/>
  <c r="AI15" i="33"/>
  <c r="AG14" i="33"/>
  <c r="AF14" i="32"/>
  <c r="AG14" i="32" s="1"/>
  <c r="B54" i="31"/>
  <c r="B52" i="31" s="1"/>
  <c r="B34" i="31"/>
  <c r="B32" i="31" s="1"/>
  <c r="H307" i="27"/>
  <c r="P349" i="27"/>
  <c r="N349" i="27"/>
  <c r="E335" i="27"/>
  <c r="H335" i="27" s="1"/>
  <c r="E321" i="27"/>
  <c r="P318" i="27"/>
  <c r="P314" i="27"/>
  <c r="P310" i="27"/>
  <c r="M307" i="27"/>
  <c r="N308" i="27"/>
  <c r="N307" i="27" s="1"/>
  <c r="K307" i="27"/>
  <c r="I307" i="27"/>
  <c r="J307" i="27"/>
  <c r="E202" i="27"/>
  <c r="N172" i="27"/>
  <c r="O173" i="27"/>
  <c r="O172" i="27" s="1"/>
  <c r="H172" i="27"/>
  <c r="H157" i="27"/>
  <c r="P153" i="27"/>
  <c r="O144" i="27"/>
  <c r="N142" i="27"/>
  <c r="P144" i="27"/>
  <c r="P142" i="27" s="1"/>
  <c r="P135" i="27"/>
  <c r="K127" i="27"/>
  <c r="P121" i="27"/>
  <c r="N112" i="27"/>
  <c r="P107" i="27"/>
  <c r="N97" i="27"/>
  <c r="O98" i="27"/>
  <c r="O97" i="27" s="1"/>
  <c r="H97" i="27"/>
  <c r="P98" i="27"/>
  <c r="H350" i="27"/>
  <c r="P350" i="27" s="1"/>
  <c r="O336" i="27"/>
  <c r="N321" i="27"/>
  <c r="O322" i="27"/>
  <c r="B321" i="27"/>
  <c r="H321" i="27" s="1"/>
  <c r="O319" i="27"/>
  <c r="P319" i="27" s="1"/>
  <c r="P316" i="27"/>
  <c r="O315" i="27"/>
  <c r="P315" i="27" s="1"/>
  <c r="P312" i="27"/>
  <c r="O311" i="27"/>
  <c r="P311" i="27" s="1"/>
  <c r="O308" i="27"/>
  <c r="O307" i="27" s="1"/>
  <c r="E307" i="27"/>
  <c r="H308" i="27"/>
  <c r="P308" i="27" s="1"/>
  <c r="P303" i="27"/>
  <c r="P295" i="27"/>
  <c r="O292" i="27"/>
  <c r="P292" i="27" s="1"/>
  <c r="K292" i="27"/>
  <c r="N292" i="27"/>
  <c r="P215" i="27"/>
  <c r="P211" i="27"/>
  <c r="P206" i="27"/>
  <c r="N202" i="27"/>
  <c r="O203" i="27"/>
  <c r="H202" i="27"/>
  <c r="B202" i="27"/>
  <c r="O187" i="27"/>
  <c r="P188" i="27"/>
  <c r="P187" i="27" s="1"/>
  <c r="P183" i="27"/>
  <c r="P178" i="27"/>
  <c r="P174" i="27"/>
  <c r="P173" i="27"/>
  <c r="P172" i="27" s="1"/>
  <c r="P169" i="27"/>
  <c r="P165" i="27"/>
  <c r="P157" i="27" s="1"/>
  <c r="P160" i="27"/>
  <c r="O157" i="27"/>
  <c r="K157" i="27"/>
  <c r="N157" i="27"/>
  <c r="P155" i="27"/>
  <c r="P148" i="27"/>
  <c r="H142" i="27"/>
  <c r="P139" i="27"/>
  <c r="P130" i="27"/>
  <c r="P125" i="27"/>
  <c r="P116" i="27"/>
  <c r="O112" i="27"/>
  <c r="K112" i="27"/>
  <c r="P102" i="27"/>
  <c r="P154" i="27"/>
  <c r="P150" i="27"/>
  <c r="P145" i="27"/>
  <c r="O142" i="27"/>
  <c r="K142" i="27"/>
  <c r="P140" i="27"/>
  <c r="P136" i="27"/>
  <c r="P131" i="27"/>
  <c r="N127" i="27"/>
  <c r="O128" i="27"/>
  <c r="H127" i="27"/>
  <c r="P122" i="27"/>
  <c r="P117" i="27"/>
  <c r="P113" i="27"/>
  <c r="P112" i="27" s="1"/>
  <c r="H112" i="27"/>
  <c r="P108" i="27"/>
  <c r="P103" i="27"/>
  <c r="P99" i="27"/>
  <c r="AG15" i="33" l="1"/>
  <c r="AG21" i="33"/>
  <c r="AG28" i="33"/>
  <c r="AG29" i="33"/>
  <c r="AG31" i="33"/>
  <c r="AG37" i="33"/>
  <c r="AG40" i="33"/>
  <c r="AG12" i="33"/>
  <c r="AG24" i="33"/>
  <c r="AG30" i="33"/>
  <c r="AG38" i="33"/>
  <c r="AG22" i="33"/>
  <c r="AG33" i="33"/>
  <c r="O127" i="27"/>
  <c r="P128" i="27"/>
  <c r="P127" i="27" s="1"/>
  <c r="O202" i="27"/>
  <c r="P203" i="27"/>
  <c r="P202" i="27" s="1"/>
  <c r="P307" i="27"/>
  <c r="O321" i="27"/>
  <c r="P321" i="27" s="1"/>
  <c r="P322" i="27"/>
  <c r="O335" i="27"/>
  <c r="P335" i="27" s="1"/>
  <c r="P336" i="27"/>
  <c r="P97" i="27"/>
</calcChain>
</file>

<file path=xl/sharedStrings.xml><?xml version="1.0" encoding="utf-8"?>
<sst xmlns="http://schemas.openxmlformats.org/spreadsheetml/2006/main" count="4218" uniqueCount="2104">
  <si>
    <t>２.人口</t>
    <rPh sb="2" eb="4">
      <t>ジンコウ</t>
    </rPh>
    <phoneticPr fontId="1"/>
  </si>
  <si>
    <t>内　　　容</t>
    <rPh sb="0" eb="1">
      <t>ナイ</t>
    </rPh>
    <rPh sb="4" eb="5">
      <t>カタチ</t>
    </rPh>
    <phoneticPr fontId="1"/>
  </si>
  <si>
    <t>２－１　年次別世帯数・人口の推移</t>
  </si>
  <si>
    <t>２－２　出生順位別出生数、結婚・離婚件数及び初婚平均年齢</t>
  </si>
  <si>
    <t>２－３　人　口　動　態</t>
  </si>
  <si>
    <t>２－４　年次別 ・地区別世帯数と人口</t>
  </si>
  <si>
    <t>２－５　年次別・年齢別人口（各歳）</t>
  </si>
  <si>
    <t>２－６　町丁別世帯数・男女別人口</t>
  </si>
  <si>
    <t>２－６　表の町丁別区分の注意</t>
    <rPh sb="4" eb="5">
      <t>ヒョウ</t>
    </rPh>
    <phoneticPr fontId="1"/>
  </si>
  <si>
    <t>２－７　年齢階層別配偶関係の男女別１５歳以上人口</t>
  </si>
  <si>
    <t>２－８　労働力状態、男女別１５歳以上人口</t>
    <phoneticPr fontId="1"/>
  </si>
  <si>
    <t>２－９　産業別、男女別１５歳以上就業者数（～H17)</t>
    <phoneticPr fontId="1"/>
  </si>
  <si>
    <t>２－９　産業別、男女別１５歳以上就業者数（H22～）</t>
    <phoneticPr fontId="1"/>
  </si>
  <si>
    <t>２－１０　産業別、年齢別15歳以上就業者数（総数・男・女）</t>
  </si>
  <si>
    <t>２－１１　世帯の種類別世帯数及び世帯人員</t>
  </si>
  <si>
    <t>２－１３　人口集中地区の世帯の種類別世帯数及び世帯人員</t>
    <phoneticPr fontId="1"/>
  </si>
  <si>
    <t>２－１４　人口集中地区、年齢別、男女別人口</t>
    <phoneticPr fontId="1"/>
  </si>
  <si>
    <t>２－１５　人口集中地区の面積及び人口の推移</t>
  </si>
  <si>
    <t>２－１６　国籍別外国人数</t>
    <phoneticPr fontId="1"/>
  </si>
  <si>
    <t>２－１７　男女別６５歳以上の高齢単身者数</t>
    <phoneticPr fontId="1"/>
  </si>
  <si>
    <t>２－１８　常住人口、流入、流出人口及び昼間人口の推移</t>
  </si>
  <si>
    <t>２－１９　常住地による従業・通学先別、従業地・通学地による常住地別１５歳以上</t>
  </si>
  <si>
    <t>２－２０　常住地又は従業地・通学地による利用交通手段別１５歳以上自宅外就業者・通学者数</t>
    <phoneticPr fontId="1"/>
  </si>
  <si>
    <t>２－２１　月別推計世帯数、人口総数及び男女別人口</t>
  </si>
  <si>
    <t>資料　国勢調査、県推計人口</t>
    <phoneticPr fontId="1"/>
  </si>
  <si>
    <t>令和 元年</t>
    <rPh sb="0" eb="2">
      <t>レイワ</t>
    </rPh>
    <phoneticPr fontId="1"/>
  </si>
  <si>
    <t xml:space="preserve">           30</t>
    <phoneticPr fontId="1"/>
  </si>
  <si>
    <t xml:space="preserve">           29</t>
  </si>
  <si>
    <t xml:space="preserve">           28</t>
  </si>
  <si>
    <t xml:space="preserve">           27</t>
    <phoneticPr fontId="1"/>
  </si>
  <si>
    <t xml:space="preserve">           26</t>
  </si>
  <si>
    <t xml:space="preserve">           25</t>
    <phoneticPr fontId="1"/>
  </si>
  <si>
    <t xml:space="preserve">           24</t>
    <phoneticPr fontId="1"/>
  </si>
  <si>
    <t xml:space="preserve">           23</t>
    <phoneticPr fontId="1"/>
  </si>
  <si>
    <t xml:space="preserve">           22</t>
    <phoneticPr fontId="1"/>
  </si>
  <si>
    <t xml:space="preserve">           21</t>
  </si>
  <si>
    <t xml:space="preserve">           20</t>
  </si>
  <si>
    <t xml:space="preserve">           19</t>
  </si>
  <si>
    <t xml:space="preserve">           18</t>
  </si>
  <si>
    <t xml:space="preserve">           17</t>
  </si>
  <si>
    <t xml:space="preserve">           16</t>
  </si>
  <si>
    <t xml:space="preserve">           15</t>
  </si>
  <si>
    <t xml:space="preserve">           14</t>
  </si>
  <si>
    <t xml:space="preserve">           13</t>
    <phoneticPr fontId="1"/>
  </si>
  <si>
    <t xml:space="preserve">           12</t>
  </si>
  <si>
    <t xml:space="preserve">           11</t>
  </si>
  <si>
    <t xml:space="preserve">           10</t>
    <phoneticPr fontId="1"/>
  </si>
  <si>
    <t xml:space="preserve">            9</t>
  </si>
  <si>
    <t xml:space="preserve">            8</t>
  </si>
  <si>
    <t xml:space="preserve">            7</t>
  </si>
  <si>
    <t xml:space="preserve">            6</t>
  </si>
  <si>
    <t xml:space="preserve">            5</t>
  </si>
  <si>
    <t xml:space="preserve">            4</t>
  </si>
  <si>
    <t xml:space="preserve">            3</t>
  </si>
  <si>
    <t xml:space="preserve">            2</t>
  </si>
  <si>
    <t>平成 元年</t>
    <phoneticPr fontId="1"/>
  </si>
  <si>
    <t xml:space="preserve">           63</t>
  </si>
  <si>
    <t xml:space="preserve">           62</t>
  </si>
  <si>
    <t xml:space="preserve">           61</t>
  </si>
  <si>
    <t xml:space="preserve">           60</t>
  </si>
  <si>
    <t xml:space="preserve">           59</t>
  </si>
  <si>
    <t xml:space="preserve">           58</t>
  </si>
  <si>
    <t xml:space="preserve">           57</t>
  </si>
  <si>
    <t xml:space="preserve">           56</t>
  </si>
  <si>
    <t xml:space="preserve">           55</t>
  </si>
  <si>
    <t xml:space="preserve">           54</t>
  </si>
  <si>
    <t xml:space="preserve">           53</t>
  </si>
  <si>
    <t xml:space="preserve">           52</t>
  </si>
  <si>
    <t xml:space="preserve">           51</t>
  </si>
  <si>
    <t xml:space="preserve">           50</t>
  </si>
  <si>
    <t xml:space="preserve">           49</t>
  </si>
  <si>
    <t xml:space="preserve">           48</t>
  </si>
  <si>
    <t xml:space="preserve">           47</t>
  </si>
  <si>
    <t xml:space="preserve">           46</t>
  </si>
  <si>
    <t xml:space="preserve">           45</t>
  </si>
  <si>
    <t xml:space="preserve">           40</t>
  </si>
  <si>
    <t xml:space="preserve">           35</t>
  </si>
  <si>
    <t xml:space="preserve">           30</t>
  </si>
  <si>
    <t xml:space="preserve">           15</t>
    <phoneticPr fontId="1"/>
  </si>
  <si>
    <t>昭和 5年</t>
    <phoneticPr fontId="1"/>
  </si>
  <si>
    <t xml:space="preserve">           14</t>
    <phoneticPr fontId="1"/>
  </si>
  <si>
    <t>大正 9年</t>
    <phoneticPr fontId="1"/>
  </si>
  <si>
    <t>（人／K㎡）</t>
  </si>
  <si>
    <t>につき男子</t>
  </si>
  <si>
    <t>たり人員</t>
  </si>
  <si>
    <t>増加率</t>
  </si>
  <si>
    <t>女</t>
  </si>
  <si>
    <t>男</t>
  </si>
  <si>
    <t>総  数</t>
  </si>
  <si>
    <t>人口密度</t>
  </si>
  <si>
    <t>女子100人</t>
  </si>
  <si>
    <t>一世帯当</t>
  </si>
  <si>
    <t>人　口</t>
  </si>
  <si>
    <t>人　　　口</t>
  </si>
  <si>
    <t>世帯数</t>
  </si>
  <si>
    <t>区　分</t>
    <rPh sb="0" eb="1">
      <t>ク</t>
    </rPh>
    <rPh sb="2" eb="3">
      <t>ブン</t>
    </rPh>
    <phoneticPr fontId="1"/>
  </si>
  <si>
    <t>　その他の年については山形県統計企画課による推計人口であり、各年10月1日現在のものです。</t>
    <rPh sb="16" eb="18">
      <t>キカク</t>
    </rPh>
    <phoneticPr fontId="1"/>
  </si>
  <si>
    <t>２－１　年次別世帯数・人口の推移</t>
    <phoneticPr fontId="1"/>
  </si>
  <si>
    <t>　　（注）：4子以上については、山形市企画調整課調べです。</t>
    <rPh sb="3" eb="4">
      <t>チュウ</t>
    </rPh>
    <rPh sb="7" eb="8">
      <t>シ</t>
    </rPh>
    <rPh sb="8" eb="10">
      <t>イジョウ</t>
    </rPh>
    <rPh sb="16" eb="19">
      <t>ヤマガタシ</t>
    </rPh>
    <rPh sb="19" eb="21">
      <t>キカク</t>
    </rPh>
    <rPh sb="21" eb="24">
      <t>チョウセイカ</t>
    </rPh>
    <rPh sb="24" eb="25">
      <t>シラ</t>
    </rPh>
    <phoneticPr fontId="1"/>
  </si>
  <si>
    <t>資料　山形県健康福祉部健康福祉企画課（保健福祉統計年報）</t>
    <rPh sb="11" eb="13">
      <t>ケンコウ</t>
    </rPh>
    <rPh sb="13" eb="15">
      <t>フクシ</t>
    </rPh>
    <rPh sb="15" eb="18">
      <t>キカクカ</t>
    </rPh>
    <rPh sb="21" eb="23">
      <t>フクシ</t>
    </rPh>
    <phoneticPr fontId="1"/>
  </si>
  <si>
    <t xml:space="preserve">     30</t>
    <phoneticPr fontId="1"/>
  </si>
  <si>
    <t xml:space="preserve">     29</t>
  </si>
  <si>
    <t xml:space="preserve">     28</t>
  </si>
  <si>
    <t xml:space="preserve">     27</t>
  </si>
  <si>
    <t xml:space="preserve">     26</t>
    <phoneticPr fontId="1"/>
  </si>
  <si>
    <t xml:space="preserve">     25</t>
  </si>
  <si>
    <t xml:space="preserve">     24</t>
  </si>
  <si>
    <t xml:space="preserve">     23</t>
  </si>
  <si>
    <t xml:space="preserve">     22</t>
    <phoneticPr fontId="1"/>
  </si>
  <si>
    <t xml:space="preserve">     21</t>
  </si>
  <si>
    <t xml:space="preserve">     20</t>
  </si>
  <si>
    <t xml:space="preserve">     19</t>
    <phoneticPr fontId="1"/>
  </si>
  <si>
    <t xml:space="preserve">     18</t>
  </si>
  <si>
    <t xml:space="preserve">     17</t>
    <phoneticPr fontId="1"/>
  </si>
  <si>
    <t xml:space="preserve">     16</t>
  </si>
  <si>
    <t xml:space="preserve">     15</t>
  </si>
  <si>
    <t xml:space="preserve">     14</t>
  </si>
  <si>
    <t xml:space="preserve">     13</t>
  </si>
  <si>
    <t xml:space="preserve">     12</t>
    <phoneticPr fontId="1"/>
  </si>
  <si>
    <t xml:space="preserve">     11</t>
    <phoneticPr fontId="1"/>
  </si>
  <si>
    <t xml:space="preserve">     10</t>
    <phoneticPr fontId="1"/>
  </si>
  <si>
    <t xml:space="preserve">     9</t>
    <phoneticPr fontId="1"/>
  </si>
  <si>
    <t xml:space="preserve">     8</t>
    <phoneticPr fontId="1"/>
  </si>
  <si>
    <t xml:space="preserve">     7</t>
    <phoneticPr fontId="1"/>
  </si>
  <si>
    <t xml:space="preserve">     6</t>
    <phoneticPr fontId="1"/>
  </si>
  <si>
    <t xml:space="preserve">     5</t>
    <phoneticPr fontId="1"/>
  </si>
  <si>
    <t xml:space="preserve">     4</t>
    <phoneticPr fontId="1"/>
  </si>
  <si>
    <t xml:space="preserve">     3</t>
    <phoneticPr fontId="1"/>
  </si>
  <si>
    <t xml:space="preserve">     2</t>
    <phoneticPr fontId="1"/>
  </si>
  <si>
    <t xml:space="preserve">     63</t>
    <phoneticPr fontId="1"/>
  </si>
  <si>
    <t xml:space="preserve">     62</t>
    <phoneticPr fontId="1"/>
  </si>
  <si>
    <t xml:space="preserve">     61</t>
    <phoneticPr fontId="1"/>
  </si>
  <si>
    <t xml:space="preserve">     60</t>
    <phoneticPr fontId="1"/>
  </si>
  <si>
    <t xml:space="preserve">     59</t>
    <phoneticPr fontId="1"/>
  </si>
  <si>
    <t xml:space="preserve">     58</t>
    <phoneticPr fontId="1"/>
  </si>
  <si>
    <t xml:space="preserve">     57</t>
    <phoneticPr fontId="1"/>
  </si>
  <si>
    <t>昭和 56年</t>
    <phoneticPr fontId="1"/>
  </si>
  <si>
    <t>妻</t>
  </si>
  <si>
    <t>夫</t>
  </si>
  <si>
    <t>４子以上</t>
    <rPh sb="1" eb="2">
      <t>コ</t>
    </rPh>
    <phoneticPr fontId="1"/>
  </si>
  <si>
    <t>３　子</t>
    <rPh sb="2" eb="3">
      <t>コ</t>
    </rPh>
    <phoneticPr fontId="1"/>
  </si>
  <si>
    <t>２　子</t>
    <rPh sb="2" eb="3">
      <t>コ</t>
    </rPh>
    <phoneticPr fontId="1"/>
  </si>
  <si>
    <t>１　子</t>
    <rPh sb="2" eb="3">
      <t>コ</t>
    </rPh>
    <phoneticPr fontId="1"/>
  </si>
  <si>
    <t>総　数</t>
  </si>
  <si>
    <t>初婚平均年齢</t>
    <phoneticPr fontId="1"/>
  </si>
  <si>
    <t>離婚件数</t>
  </si>
  <si>
    <t>婚姻件数</t>
    <rPh sb="0" eb="2">
      <t>コンイン</t>
    </rPh>
    <phoneticPr fontId="1"/>
  </si>
  <si>
    <t>出　生　順　位　別　出　生　数</t>
    <phoneticPr fontId="1"/>
  </si>
  <si>
    <t>２－２　出生順位別出生数、結婚・離婚件数及び初婚平均年齢</t>
    <phoneticPr fontId="1"/>
  </si>
  <si>
    <t>資料　住民登録移動人口調査</t>
    <phoneticPr fontId="1"/>
  </si>
  <si>
    <t>1月</t>
    <phoneticPr fontId="1"/>
  </si>
  <si>
    <t>令和元年</t>
    <rPh sb="0" eb="1">
      <t>レイ</t>
    </rPh>
    <rPh sb="1" eb="2">
      <t>ワ</t>
    </rPh>
    <rPh sb="2" eb="3">
      <t>モト</t>
    </rPh>
    <rPh sb="3" eb="4">
      <t>ネン</t>
    </rPh>
    <phoneticPr fontId="1"/>
  </si>
  <si>
    <t>平成30年</t>
    <rPh sb="0" eb="2">
      <t>ヘイセイ</t>
    </rPh>
    <rPh sb="4" eb="5">
      <t>ネン</t>
    </rPh>
    <phoneticPr fontId="1"/>
  </si>
  <si>
    <t>平成29年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</si>
  <si>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</si>
  <si>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</si>
  <si>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平成26年</t>
    <rPh sb="0" eb="2">
      <t>ヘイセイ</t>
    </rPh>
    <rPh sb="4" eb="5">
      <t>ネン</t>
    </rPh>
    <phoneticPr fontId="1"/>
  </si>
  <si>
    <t>平成25年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</si>
  <si>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1"/>
  </si>
  <si>
    <t>平成23年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</si>
  <si>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</si>
  <si>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平成21年</t>
    <rPh sb="0" eb="2">
      <t>ヘイセイ</t>
    </rPh>
    <rPh sb="4" eb="5">
      <t>ネン</t>
    </rPh>
    <phoneticPr fontId="1"/>
  </si>
  <si>
    <t xml:space="preserve"> </t>
    <phoneticPr fontId="1"/>
  </si>
  <si>
    <t>平成20年</t>
    <phoneticPr fontId="1"/>
  </si>
  <si>
    <t>平成19年</t>
    <phoneticPr fontId="1"/>
  </si>
  <si>
    <t>平成18年</t>
    <phoneticPr fontId="1"/>
  </si>
  <si>
    <t>平成17年</t>
    <phoneticPr fontId="1"/>
  </si>
  <si>
    <t>平成16年</t>
    <phoneticPr fontId="1"/>
  </si>
  <si>
    <t>平成15年</t>
    <phoneticPr fontId="1"/>
  </si>
  <si>
    <t>平成14年</t>
    <phoneticPr fontId="1"/>
  </si>
  <si>
    <t>平成13年</t>
    <phoneticPr fontId="1"/>
  </si>
  <si>
    <t>平成12年</t>
    <phoneticPr fontId="1"/>
  </si>
  <si>
    <t>平成11年</t>
    <phoneticPr fontId="1"/>
  </si>
  <si>
    <t>平成10年</t>
    <phoneticPr fontId="1"/>
  </si>
  <si>
    <t>平成 ９年</t>
    <phoneticPr fontId="1"/>
  </si>
  <si>
    <t>増 減 数</t>
    <phoneticPr fontId="1"/>
  </si>
  <si>
    <t>転出合計</t>
  </si>
  <si>
    <t>県　外</t>
  </si>
  <si>
    <t>県　内</t>
  </si>
  <si>
    <t>転入合計</t>
  </si>
  <si>
    <t>社  　 会</t>
    <phoneticPr fontId="1"/>
  </si>
  <si>
    <t>転　　　　出</t>
  </si>
  <si>
    <t>転　　　　入</t>
  </si>
  <si>
    <t>自   　然</t>
    <phoneticPr fontId="1"/>
  </si>
  <si>
    <t>死 亡 数</t>
    <phoneticPr fontId="1"/>
  </si>
  <si>
    <t>出 生 数</t>
    <phoneticPr fontId="1"/>
  </si>
  <si>
    <t>増  減  数</t>
  </si>
  <si>
    <t>社　        会　        動　        態</t>
  </si>
  <si>
    <t>自　　        然　　        動　　        態</t>
  </si>
  <si>
    <t>２－３　人　口　動　態</t>
    <phoneticPr fontId="1"/>
  </si>
  <si>
    <t>人口総数</t>
  </si>
  <si>
    <t>本　沢</t>
  </si>
  <si>
    <t>村木沢</t>
  </si>
  <si>
    <t>西山形</t>
  </si>
  <si>
    <t>蔵　王</t>
  </si>
  <si>
    <t>山　寺</t>
  </si>
  <si>
    <t>大曽根</t>
  </si>
  <si>
    <t>南山形</t>
  </si>
  <si>
    <t>明　治</t>
  </si>
  <si>
    <t>南沼原</t>
  </si>
  <si>
    <t>大　郷</t>
  </si>
  <si>
    <t>高　瀬</t>
  </si>
  <si>
    <t>東　沢</t>
  </si>
  <si>
    <t>滝　山</t>
  </si>
  <si>
    <t>楯　山</t>
  </si>
  <si>
    <t>金　井</t>
  </si>
  <si>
    <t>出　羽</t>
  </si>
  <si>
    <t>椹　沢</t>
  </si>
  <si>
    <t>飯　塚</t>
  </si>
  <si>
    <t>千　歳</t>
  </si>
  <si>
    <t>鈴　川</t>
  </si>
  <si>
    <t>本庁管内</t>
  </si>
  <si>
    <t>平成17年</t>
    <rPh sb="0" eb="2">
      <t>ヘイセイ</t>
    </rPh>
    <rPh sb="4" eb="5">
      <t>ネン</t>
    </rPh>
    <phoneticPr fontId="1"/>
  </si>
  <si>
    <t>平成12年</t>
    <rPh sb="0" eb="2">
      <t>ヘイセイ</t>
    </rPh>
    <rPh sb="4" eb="5">
      <t>ネン</t>
    </rPh>
    <phoneticPr fontId="1"/>
  </si>
  <si>
    <t>平成７年</t>
  </si>
  <si>
    <t>平成２年</t>
  </si>
  <si>
    <t>昭和60年</t>
  </si>
  <si>
    <t>昭和55年</t>
  </si>
  <si>
    <t>昭和50年</t>
  </si>
  <si>
    <t>昭和45年</t>
  </si>
  <si>
    <t>昭和40年</t>
    <phoneticPr fontId="1"/>
  </si>
  <si>
    <t>地　　区</t>
  </si>
  <si>
    <t>資料　国勢調査</t>
    <rPh sb="0" eb="2">
      <t>シリョウ</t>
    </rPh>
    <rPh sb="3" eb="7">
      <t>コクセイチョウサ</t>
    </rPh>
    <phoneticPr fontId="1"/>
  </si>
  <si>
    <t>　ついては、利用上留意してください。</t>
    <rPh sb="6" eb="8">
      <t>リヨウ</t>
    </rPh>
    <rPh sb="8" eb="9">
      <t>ジョウ</t>
    </rPh>
    <rPh sb="9" eb="11">
      <t>リュウイ</t>
    </rPh>
    <phoneticPr fontId="1"/>
  </si>
  <si>
    <t>　この表は、住居表示の実施などにより、本庁管内、鈴川、千歳、飯塚、金井、出羽、楯山、東沢、滝山、南沼原及び蔵王の各地区に</t>
    <rPh sb="3" eb="4">
      <t>ヒョウ</t>
    </rPh>
    <rPh sb="6" eb="8">
      <t>ジュウキョ</t>
    </rPh>
    <rPh sb="8" eb="10">
      <t>ヒョウジ</t>
    </rPh>
    <rPh sb="11" eb="13">
      <t>ジッシ</t>
    </rPh>
    <rPh sb="19" eb="21">
      <t>ホンチョウ</t>
    </rPh>
    <rPh sb="21" eb="23">
      <t>カンナイ</t>
    </rPh>
    <rPh sb="56" eb="57">
      <t>カク</t>
    </rPh>
    <rPh sb="57" eb="59">
      <t>チク</t>
    </rPh>
    <phoneticPr fontId="1"/>
  </si>
  <si>
    <t>２－４　年次別 ・地区別世帯数と人口</t>
    <phoneticPr fontId="1"/>
  </si>
  <si>
    <t>資料　国勢調査、県推計人口</t>
  </si>
  <si>
    <t>65歳以上</t>
  </si>
  <si>
    <t>15～64歳</t>
  </si>
  <si>
    <t>15歳未満</t>
  </si>
  <si>
    <t>年齢不詳</t>
  </si>
  <si>
    <t>90歳以上</t>
  </si>
  <si>
    <t>85～89</t>
  </si>
  <si>
    <t>80～84</t>
  </si>
  <si>
    <t>75～79</t>
  </si>
  <si>
    <t>70～74</t>
  </si>
  <si>
    <t>65～69</t>
  </si>
  <si>
    <t>60～64</t>
  </si>
  <si>
    <t>55～59</t>
  </si>
  <si>
    <t>50～54</t>
  </si>
  <si>
    <t>45～49</t>
  </si>
  <si>
    <t>総 数</t>
    <phoneticPr fontId="1"/>
  </si>
  <si>
    <t>総 数</t>
  </si>
  <si>
    <t>年齢別</t>
  </si>
  <si>
    <t>平成 30年</t>
    <phoneticPr fontId="1"/>
  </si>
  <si>
    <t>平成 29年</t>
    <phoneticPr fontId="1"/>
  </si>
  <si>
    <t>平成 28年</t>
  </si>
  <si>
    <t>平成 27年</t>
    <phoneticPr fontId="1"/>
  </si>
  <si>
    <t>平成 26年</t>
    <phoneticPr fontId="1"/>
  </si>
  <si>
    <t>平成 25年</t>
    <phoneticPr fontId="1"/>
  </si>
  <si>
    <t>平成 24 年</t>
    <phoneticPr fontId="1"/>
  </si>
  <si>
    <t>平成 23 年</t>
    <phoneticPr fontId="1"/>
  </si>
  <si>
    <t>平成 22 年</t>
    <phoneticPr fontId="1"/>
  </si>
  <si>
    <t>平成 21 年</t>
    <phoneticPr fontId="1"/>
  </si>
  <si>
    <t>平成 20 年</t>
  </si>
  <si>
    <t>平成 19 年</t>
    <phoneticPr fontId="1"/>
  </si>
  <si>
    <t>平成 18 年</t>
    <phoneticPr fontId="1"/>
  </si>
  <si>
    <t>平成 17 年</t>
    <phoneticPr fontId="1"/>
  </si>
  <si>
    <t>平成 16 年</t>
    <phoneticPr fontId="1"/>
  </si>
  <si>
    <t>平成 15 年</t>
    <phoneticPr fontId="1"/>
  </si>
  <si>
    <t>平成 14 年</t>
    <phoneticPr fontId="1"/>
  </si>
  <si>
    <t>平成 13 年</t>
    <phoneticPr fontId="1"/>
  </si>
  <si>
    <t>（つづき）</t>
    <phoneticPr fontId="1"/>
  </si>
  <si>
    <t>40～44</t>
  </si>
  <si>
    <t>35～39</t>
  </si>
  <si>
    <t>30～34</t>
  </si>
  <si>
    <t>25～29</t>
  </si>
  <si>
    <t>20～24</t>
  </si>
  <si>
    <t>15～19</t>
  </si>
  <si>
    <t>10～14</t>
  </si>
  <si>
    <t>5～9</t>
    <phoneticPr fontId="1"/>
  </si>
  <si>
    <t>0～4</t>
    <phoneticPr fontId="1"/>
  </si>
  <si>
    <t>令和 元年</t>
    <rPh sb="0" eb="2">
      <t>レイワ</t>
    </rPh>
    <rPh sb="3" eb="4">
      <t>ガン</t>
    </rPh>
    <phoneticPr fontId="1"/>
  </si>
  <si>
    <t>平成 28年</t>
    <phoneticPr fontId="1"/>
  </si>
  <si>
    <t>（つづく）</t>
    <phoneticPr fontId="1"/>
  </si>
  <si>
    <t>　また、平成13～16年については、平成17年国勢調査を基礎としての補正を行っていないため、人口の別の表と異なる場合があります。</t>
    <rPh sb="4" eb="6">
      <t>ヘイセイ</t>
    </rPh>
    <rPh sb="11" eb="12">
      <t>ネン</t>
    </rPh>
    <rPh sb="18" eb="20">
      <t>ヘイセイ</t>
    </rPh>
    <rPh sb="22" eb="23">
      <t>ネン</t>
    </rPh>
    <rPh sb="34" eb="36">
      <t>ホセイ</t>
    </rPh>
    <rPh sb="37" eb="38">
      <t>オコナ</t>
    </rPh>
    <phoneticPr fontId="1"/>
  </si>
  <si>
    <t xml:space="preserve">   この表は、各年10月1日現在です。平成17年・平成22年は国勢調査の結果、平成13～16、平成18～21、平成23～26年は山形県統計企画課による推計人口です。</t>
    <rPh sb="24" eb="25">
      <t>ネン</t>
    </rPh>
    <rPh sb="26" eb="28">
      <t>ヘイセイ</t>
    </rPh>
    <rPh sb="30" eb="31">
      <t>ネン</t>
    </rPh>
    <rPh sb="48" eb="50">
      <t>ヘイセイ</t>
    </rPh>
    <rPh sb="56" eb="58">
      <t>ヘイセイ</t>
    </rPh>
    <rPh sb="68" eb="70">
      <t>トウケイ</t>
    </rPh>
    <rPh sb="70" eb="72">
      <t>キカク</t>
    </rPh>
    <rPh sb="72" eb="73">
      <t>カ</t>
    </rPh>
    <phoneticPr fontId="1"/>
  </si>
  <si>
    <t xml:space="preserve">   この表は、各年10月1日現在です。平成17年・平成22年・平成27年は国勢調査の結果、平成13～16、平成18～21、平成23～26、平成28～令和元年は山形県統計企画課による推計人口です。</t>
    <rPh sb="24" eb="25">
      <t>ネン</t>
    </rPh>
    <rPh sb="26" eb="28">
      <t>ヘイセイ</t>
    </rPh>
    <rPh sb="30" eb="31">
      <t>ネン</t>
    </rPh>
    <rPh sb="32" eb="34">
      <t>ヘイセイ</t>
    </rPh>
    <rPh sb="36" eb="37">
      <t>ネン</t>
    </rPh>
    <rPh sb="54" eb="56">
      <t>ヘイセイ</t>
    </rPh>
    <rPh sb="62" eb="64">
      <t>ヘイセイ</t>
    </rPh>
    <rPh sb="75" eb="77">
      <t>レイワ</t>
    </rPh>
    <rPh sb="77" eb="78">
      <t>ガン</t>
    </rPh>
    <rPh sb="83" eb="85">
      <t>トウケイ</t>
    </rPh>
    <rPh sb="85" eb="87">
      <t>キカク</t>
    </rPh>
    <rPh sb="87" eb="88">
      <t>カ</t>
    </rPh>
    <phoneticPr fontId="1"/>
  </si>
  <si>
    <t>２－５　年次別・年齢別人口（各歳）</t>
    <phoneticPr fontId="1"/>
  </si>
  <si>
    <t>蔵王</t>
  </si>
  <si>
    <t>ﾅﾘｻﾜﾆｼ5</t>
  </si>
  <si>
    <t>成沢西５丁目</t>
  </si>
  <si>
    <t>ﾅﾘｻﾜﾆｼ4</t>
  </si>
  <si>
    <t>成沢西４丁目</t>
  </si>
  <si>
    <t>ﾅﾘｻﾜﾆｼ3</t>
  </si>
  <si>
    <t>成沢西３丁目</t>
  </si>
  <si>
    <t>ﾅﾘｻﾜﾆｼ2</t>
  </si>
  <si>
    <t>成沢西２丁目</t>
  </si>
  <si>
    <t>ﾅﾘｻﾜﾆｼ1</t>
  </si>
  <si>
    <t>成沢西１丁目</t>
  </si>
  <si>
    <t>ｻｸﾗﾀﾞﾐﾅﾐ</t>
  </si>
  <si>
    <t>桜田南</t>
  </si>
  <si>
    <t>ｻｸﾗﾀﾞﾋｶﾞｼ4</t>
  </si>
  <si>
    <t>桜田東４丁目</t>
  </si>
  <si>
    <t>ｻｸﾗﾀﾞﾋｶﾞｼ3</t>
  </si>
  <si>
    <t>桜田東３丁目</t>
  </si>
  <si>
    <t>ｻｸﾗﾀﾞﾋｶﾞｼ2</t>
  </si>
  <si>
    <t>桜田東２丁目</t>
  </si>
  <si>
    <t>ｻｸﾗﾀﾞﾋｶﾞｼ1</t>
  </si>
  <si>
    <t>桜田東１丁目</t>
  </si>
  <si>
    <t>ｻｸﾗﾀﾞﾆｼ5</t>
  </si>
  <si>
    <t>桜田西５丁目</t>
  </si>
  <si>
    <t>ｻｸﾗﾀﾞﾆｼ4</t>
  </si>
  <si>
    <t>桜田西４丁目</t>
  </si>
  <si>
    <t>ｻｸﾗﾀﾞﾆｼ3</t>
  </si>
  <si>
    <t>桜田西３丁目</t>
  </si>
  <si>
    <t>ｻｸﾗﾀﾞﾆｼ2</t>
  </si>
  <si>
    <t>桜田西２丁目</t>
  </si>
  <si>
    <t>ｻｸﾗﾀﾞﾆｼ1</t>
  </si>
  <si>
    <t>桜田西１丁目</t>
  </si>
  <si>
    <t>ｻﾞｵｳﾔﾏﾀﾞ</t>
  </si>
  <si>
    <t>蔵王山田</t>
  </si>
  <si>
    <t>ｻﾞｵｳﾎﾂﾀ</t>
  </si>
  <si>
    <t>蔵王堀田</t>
  </si>
  <si>
    <t>ｻﾞｵｳﾊﾝｺﾞｳ</t>
  </si>
  <si>
    <t>蔵王半郷</t>
  </si>
  <si>
    <t>ｻﾞｵｳﾅﾘｻﾜ</t>
  </si>
  <si>
    <t>蔵王成沢（蔵王松ケ丘含む）</t>
    <rPh sb="5" eb="7">
      <t>ザオウ</t>
    </rPh>
    <rPh sb="7" eb="8">
      <t>マツ</t>
    </rPh>
    <rPh sb="9" eb="10">
      <t>オカ</t>
    </rPh>
    <rPh sb="10" eb="11">
      <t>フク</t>
    </rPh>
    <phoneticPr fontId="1"/>
  </si>
  <si>
    <t>ｻﾞｵｳｵﾝｾﾝ</t>
  </si>
  <si>
    <t>蔵王温泉</t>
  </si>
  <si>
    <t>ｻﾞｵｳｳﾜﾉ</t>
  </si>
  <si>
    <t>蔵王上野</t>
  </si>
  <si>
    <t>ｲｲﾀﾞﾆｼ5</t>
  </si>
  <si>
    <t>飯田西５丁目</t>
  </si>
  <si>
    <t>ｲｲﾀﾞﾆｼ4</t>
  </si>
  <si>
    <t>飯田西４丁目</t>
  </si>
  <si>
    <t>ｲｲﾀﾞﾆｼ3</t>
  </si>
  <si>
    <t>飯田西３丁目</t>
  </si>
  <si>
    <t>ｲｲﾀﾞﾆｼ2</t>
  </si>
  <si>
    <t>飯田西２丁目</t>
  </si>
  <si>
    <t>ｲｲﾀﾞﾆｼ1</t>
  </si>
  <si>
    <t>飯田西１丁目</t>
  </si>
  <si>
    <t>ｲｲﾀﾞ5</t>
  </si>
  <si>
    <t>飯田５丁目</t>
  </si>
  <si>
    <t>ｲｲﾀﾞ4</t>
  </si>
  <si>
    <t>飯田４丁目</t>
  </si>
  <si>
    <t>ｲｲﾀﾞ3</t>
  </si>
  <si>
    <t>飯田３丁目</t>
  </si>
  <si>
    <t>ｲｲﾀﾞ2</t>
  </si>
  <si>
    <t>飯田２丁目</t>
  </si>
  <si>
    <t>ｲｲﾀﾞ1</t>
  </si>
  <si>
    <t>飯田１丁目</t>
  </si>
  <si>
    <t>地区計</t>
    <rPh sb="0" eb="2">
      <t>チク</t>
    </rPh>
    <rPh sb="2" eb="3">
      <t>ケイ</t>
    </rPh>
    <phoneticPr fontId="1"/>
  </si>
  <si>
    <t>ｻﾞｵｳ</t>
  </si>
  <si>
    <t>蔵王地区計</t>
    <rPh sb="0" eb="2">
      <t>ザオウ</t>
    </rPh>
    <rPh sb="2" eb="4">
      <t>チク</t>
    </rPh>
    <rPh sb="4" eb="5">
      <t>ケイ</t>
    </rPh>
    <phoneticPr fontId="14"/>
  </si>
  <si>
    <t>ﾖｼｻﾞﾜ</t>
  </si>
  <si>
    <t>大字芳沢</t>
  </si>
  <si>
    <t>ﾌﾙﾀﾞﾃﾌﾙﾀﾞﾃ</t>
  </si>
  <si>
    <t>大字古館古館</t>
  </si>
  <si>
    <t>ﾌﾙﾀﾞﾃｶｴｼｮ</t>
  </si>
  <si>
    <t>大字古館替所</t>
  </si>
  <si>
    <t>ﾀｷﾉﾋﾗ</t>
  </si>
  <si>
    <t>大字滝平</t>
  </si>
  <si>
    <t>ｼﾞｮｳﾐｮｳｼﾞ</t>
  </si>
  <si>
    <t>大字常明寺</t>
  </si>
  <si>
    <t>ｼﾓｿﾘﾀﾞ</t>
  </si>
  <si>
    <t>大字下反田</t>
  </si>
  <si>
    <t>ｶﾐｿﾘﾀﾞ</t>
  </si>
  <si>
    <t>大字上反田</t>
  </si>
  <si>
    <t>ｵｵｿﾈ</t>
  </si>
  <si>
    <t>大曽根地区計</t>
    <rPh sb="0" eb="3">
      <t>オオソネ</t>
    </rPh>
    <rPh sb="3" eb="5">
      <t>チク</t>
    </rPh>
    <rPh sb="5" eb="6">
      <t>ケイ</t>
    </rPh>
    <phoneticPr fontId="14"/>
  </si>
  <si>
    <t>山寺</t>
  </si>
  <si>
    <t>ﾔﾏﾃﾞﾗﾐﾔｻﾞｷ</t>
  </si>
  <si>
    <t>大字山寺宮崎</t>
  </si>
  <si>
    <t>ﾔﾏﾃﾞﾗﾏｶﾞﾀ</t>
  </si>
  <si>
    <t>大字山寺馬形</t>
  </si>
  <si>
    <t>ﾔﾏﾃﾞﾗﾅﾝｲﾝ</t>
  </si>
  <si>
    <t>大字山寺南院</t>
  </si>
  <si>
    <t>ﾔﾏﾃﾞﾗﾅｶｼﾞｿﾞｳ</t>
  </si>
  <si>
    <t>大字山寺中地蔵</t>
  </si>
  <si>
    <t>ﾔﾏﾃﾞﾗﾄｺﾛﾌﾞ</t>
  </si>
  <si>
    <t>大字山寺所部</t>
  </si>
  <si>
    <t>ﾔﾏﾃﾞﾗｾﾝｼﾞﾕｲﾝ</t>
  </si>
  <si>
    <t>大字山寺千手院</t>
  </si>
  <si>
    <t>ﾔﾏﾃﾞﾗｼﾞｿﾞｳﾄﾞｳ</t>
  </si>
  <si>
    <t>大字山寺地蔵堂</t>
  </si>
  <si>
    <t>ﾔﾏﾃﾞﾗｶﾜﾗﾏﾁ</t>
  </si>
  <si>
    <t>大字山寺川原町</t>
  </si>
  <si>
    <t>ﾔﾏﾃﾞﾗｱｼｻﾞﾜ</t>
  </si>
  <si>
    <t>大字山寺芦沢</t>
  </si>
  <si>
    <t>ﾔﾏﾃﾞﾗ</t>
  </si>
  <si>
    <t>山寺地区計</t>
    <rPh sb="0" eb="2">
      <t>ヤマデラ</t>
    </rPh>
    <rPh sb="2" eb="4">
      <t>チク</t>
    </rPh>
    <rPh sb="4" eb="5">
      <t>ケイ</t>
    </rPh>
    <phoneticPr fontId="14"/>
  </si>
  <si>
    <t>本沢</t>
  </si>
  <si>
    <t>ﾏｴｱｶｼ</t>
  </si>
  <si>
    <t>大字前明石</t>
  </si>
  <si>
    <t>ﾊｾﾄﾞｳﾕﾀﾞ</t>
  </si>
  <si>
    <t>大字長谷堂湯田</t>
  </si>
  <si>
    <t>ﾊｾﾄﾞｳﾆｼﾑｷ</t>
  </si>
  <si>
    <t>大字長谷堂西向</t>
  </si>
  <si>
    <t>ﾊｾﾄﾞｳﾃﾞｸﾗ</t>
  </si>
  <si>
    <t>大字長谷堂出倉</t>
  </si>
  <si>
    <t>ﾊｾﾄﾞｳｶﾜﾗ</t>
  </si>
  <si>
    <t>大字長谷堂川原</t>
  </si>
  <si>
    <t>ﾊｾﾄﾞｳｶｸﾏﾊﾞ</t>
  </si>
  <si>
    <t>大字長谷堂隔間場</t>
  </si>
  <si>
    <t>ﾊｾﾄﾞｳｳﾙｼﾎﾞｳ</t>
  </si>
  <si>
    <t>大字長谷堂漆房</t>
  </si>
  <si>
    <t>ﾊｾﾄﾞｳｳﾁﾏﾁ</t>
  </si>
  <si>
    <t>大字長谷堂内町</t>
  </si>
  <si>
    <t>ﾊｾﾄﾞｳｲｲﾉﾓﾘ</t>
  </si>
  <si>
    <t>大字長谷堂飯ノ森</t>
  </si>
  <si>
    <t>ﾆｲﾀﾞ</t>
  </si>
  <si>
    <t>大字二位田</t>
  </si>
  <si>
    <t>ｽｹﾞｻﾜﾉｵｶ</t>
  </si>
  <si>
    <t>すげさわの丘</t>
  </si>
  <si>
    <t>ｽｹﾞｻﾜ</t>
  </si>
  <si>
    <t>大字菅沢</t>
  </si>
  <si>
    <t>ｲﾓﾉﾏﾁ</t>
  </si>
  <si>
    <t>鋳物町</t>
  </si>
  <si>
    <t>ﾓﾄｻﾜ</t>
  </si>
  <si>
    <t>本沢地区計</t>
    <rPh sb="0" eb="1">
      <t>モト</t>
    </rPh>
    <rPh sb="1" eb="2">
      <t>サワ</t>
    </rPh>
    <rPh sb="2" eb="4">
      <t>チク</t>
    </rPh>
    <rPh sb="4" eb="5">
      <t>ケイ</t>
    </rPh>
    <phoneticPr fontId="14"/>
  </si>
  <si>
    <t>ﾜｶｷﾞ</t>
  </si>
  <si>
    <t>大字若木</t>
  </si>
  <si>
    <t>ﾑﾗｷｻﾞﾜﾏﾄﾊﾞ</t>
  </si>
  <si>
    <t>大字村木沢的場</t>
  </si>
  <si>
    <t>ﾅｶﾞﾈｻﾝﾉｳ</t>
  </si>
  <si>
    <t>大字村木沢長根，山王</t>
  </si>
  <si>
    <t>ﾑﾗｷｻﾞﾜﾅｶｼﾞﾕｸ</t>
  </si>
  <si>
    <t>大字村木沢中宿</t>
  </si>
  <si>
    <t>ﾑﾗｷｻﾞﾜﾅｶﾞｵｶ</t>
  </si>
  <si>
    <t>大字村木沢長岡</t>
  </si>
  <si>
    <t>ﾑﾗｷｻﾜﾃﾞｼｵｵｵﾔﾁ</t>
  </si>
  <si>
    <t>大字村木沢出塩，大谷地</t>
  </si>
  <si>
    <t>ﾑﾗｷｻﾞﾜｼﾓｼﾞﾕｸ</t>
  </si>
  <si>
    <t>大字村木沢下宿</t>
  </si>
  <si>
    <t>ﾑﾗｷｻﾜｻﾉｶﾅｻﾞﾜ</t>
  </si>
  <si>
    <t>大字村木沢佐野，金沢</t>
  </si>
  <si>
    <t>ﾑﾗｷｻﾞﾜｶﾐｼﾞﾕｸ</t>
  </si>
  <si>
    <t>大字村木沢上宿</t>
  </si>
  <si>
    <t>ﾑﾗｷｻﾞﾜｳﾜﾀﾞｲﾗ</t>
  </si>
  <si>
    <t>大字村木沢上平</t>
  </si>
  <si>
    <t>ﾑﾗｷｻﾞﾜｱｼｻﾞﾜ</t>
  </si>
  <si>
    <t>大字村木沢足沢</t>
  </si>
  <si>
    <t>ﾑﾗｷｻﾜｱｼﾞｻｲ</t>
  </si>
  <si>
    <t>大字村木沢あじさい</t>
    <rPh sb="0" eb="2">
      <t>オオアザ</t>
    </rPh>
    <rPh sb="2" eb="4">
      <t>ムラキ</t>
    </rPh>
    <rPh sb="4" eb="5">
      <t>サワ</t>
    </rPh>
    <phoneticPr fontId="1"/>
  </si>
  <si>
    <t>ﾑﾗｷｻﾞﾜｱｸﾄ</t>
  </si>
  <si>
    <t>大字村木沢悪戸</t>
  </si>
  <si>
    <t>ﾑﾗｷｻﾞﾜ</t>
  </si>
  <si>
    <t>村木沢地区計</t>
    <rPh sb="0" eb="3">
      <t>ムラキザワ</t>
    </rPh>
    <rPh sb="3" eb="5">
      <t>チク</t>
    </rPh>
    <rPh sb="5" eb="6">
      <t>ケイ</t>
    </rPh>
    <phoneticPr fontId="14"/>
  </si>
  <si>
    <t>ﾐﾊﾗｼﾉｵｶ5</t>
  </si>
  <si>
    <t>みはらしの丘５丁目</t>
  </si>
  <si>
    <t>ﾐﾊﾗｼﾉｵｶ4</t>
  </si>
  <si>
    <t>みはらしの丘４丁目</t>
  </si>
  <si>
    <t>ﾐﾊﾗｼﾉｵｶ3</t>
  </si>
  <si>
    <t>みはらしの丘３丁目</t>
  </si>
  <si>
    <t>ﾐﾊﾗｼﾉｵｶ2</t>
  </si>
  <si>
    <t>みはらしの丘２丁目</t>
  </si>
  <si>
    <t>ﾐﾊﾗｼﾉｵｶ1</t>
  </si>
  <si>
    <t>みはらしの丘１丁目</t>
  </si>
  <si>
    <t>ﾔｶﾞｼﾜﾓﾄｼﾓﾔｶﾞｼﾜ</t>
  </si>
  <si>
    <t>大字谷柏元下谷柏下谷柏</t>
  </si>
  <si>
    <t>大字谷柏元下谷柏台谷柏</t>
  </si>
  <si>
    <t>ﾔｶﾞｼﾜﾓﾄｶﾐﾔｶﾞｼﾜ</t>
  </si>
  <si>
    <t>大字谷柏元上谷柏中谷柏</t>
  </si>
  <si>
    <t>大字谷柏元上谷柏上谷柏</t>
  </si>
  <si>
    <t>ﾐﾅﾐﾏﾂﾊﾞﾗ2</t>
  </si>
  <si>
    <t>南松原２丁目</t>
  </si>
  <si>
    <t>ﾐﾅﾐﾏﾂﾊﾞﾗ1</t>
  </si>
  <si>
    <t>南松原１丁目</t>
  </si>
  <si>
    <t>ﾏﾂﾊﾞﾗ</t>
  </si>
  <si>
    <t>大字松原</t>
  </si>
  <si>
    <t>ﾂｶﾞﾈｻﾞﾜ</t>
  </si>
  <si>
    <t>大字津金沢</t>
  </si>
  <si>
    <t>ｸﾛｻﾜ</t>
  </si>
  <si>
    <t>大字黒沢</t>
  </si>
  <si>
    <t>ｶﾀﾔﾁ</t>
  </si>
  <si>
    <t>大字片谷地</t>
  </si>
  <si>
    <t>ﾐﾅﾐﾔﾏｶﾞﾀ</t>
  </si>
  <si>
    <t>南山形地区計</t>
    <rPh sb="0" eb="1">
      <t>ミナミ</t>
    </rPh>
    <rPh sb="1" eb="3">
      <t>ヤマガタ</t>
    </rPh>
    <rPh sb="3" eb="5">
      <t>チク</t>
    </rPh>
    <rPh sb="5" eb="6">
      <t>ケイ</t>
    </rPh>
    <phoneticPr fontId="14"/>
  </si>
  <si>
    <t>ﾜｶﾐﾔ4</t>
  </si>
  <si>
    <t>若宮４丁目</t>
  </si>
  <si>
    <t>ﾜｶﾐﾔ3</t>
  </si>
  <si>
    <t>若宮３丁目</t>
  </si>
  <si>
    <t>ﾜｶﾐﾔ2</t>
  </si>
  <si>
    <t>若宮２丁目</t>
  </si>
  <si>
    <t>ﾜｶﾐﾔ1</t>
  </si>
  <si>
    <t>若宮１丁目</t>
  </si>
  <si>
    <t>ﾖｼﾊﾗﾐﾅﾐ</t>
  </si>
  <si>
    <t>吉原南</t>
  </si>
  <si>
    <t>ﾖｼﾊﾗ3</t>
  </si>
  <si>
    <t>吉原３丁目</t>
  </si>
  <si>
    <t>ﾖｼﾊﾗ2</t>
  </si>
  <si>
    <t>吉原２丁目</t>
  </si>
  <si>
    <t>ﾖｼﾊﾗ1</t>
  </si>
  <si>
    <t>吉原１丁目</t>
  </si>
  <si>
    <t>ﾐﾖｳｼﾞﾝﾏｴ</t>
  </si>
  <si>
    <t>明神前</t>
  </si>
  <si>
    <t>ﾐﾅﾐﾀﾞﾃﾆｼ</t>
  </si>
  <si>
    <t>南館西</t>
  </si>
  <si>
    <t>ﾐﾅﾐﾀﾞﾃ5</t>
  </si>
  <si>
    <t>南館５丁目</t>
  </si>
  <si>
    <t>ﾐﾅﾐﾀﾞﾃ4</t>
  </si>
  <si>
    <t>南館４丁目</t>
  </si>
  <si>
    <t>ﾐﾅﾐﾀﾞﾃ3</t>
  </si>
  <si>
    <t>南館３丁目</t>
  </si>
  <si>
    <t>ﾐﾅﾐﾀﾞﾃ2</t>
  </si>
  <si>
    <t>南館２丁目</t>
  </si>
  <si>
    <t>ﾐﾅﾐﾀﾞﾃ1</t>
  </si>
  <si>
    <t>南館１丁目</t>
  </si>
  <si>
    <t>ﾐﾅﾐﾀﾞﾃ</t>
  </si>
  <si>
    <t>大字南館</t>
  </si>
  <si>
    <t>ﾐﾅﾐｲｼｾﾞｷ</t>
  </si>
  <si>
    <t>南石関</t>
  </si>
  <si>
    <t>ﾏﾂｴｲ1ﾏﾂｴｲ2</t>
    <phoneticPr fontId="1"/>
  </si>
  <si>
    <t>松栄１丁目・２丁目</t>
    <rPh sb="3" eb="5">
      <t>チョウメ</t>
    </rPh>
    <phoneticPr fontId="1"/>
  </si>
  <si>
    <t>ﾏｴｱｶｼﾜｶﾐﾔ</t>
    <phoneticPr fontId="1"/>
  </si>
  <si>
    <t>大字前明石（東前明石）・若宮</t>
    <rPh sb="6" eb="7">
      <t>ヒガシ</t>
    </rPh>
    <rPh sb="7" eb="8">
      <t>マエ</t>
    </rPh>
    <rPh sb="8" eb="10">
      <t>アカシ</t>
    </rPh>
    <phoneticPr fontId="1"/>
  </si>
  <si>
    <t>ﾌｶﾏﾁ3</t>
  </si>
  <si>
    <t>深町３丁目</t>
  </si>
  <si>
    <t>ﾌｶﾏﾁ2</t>
  </si>
  <si>
    <t>深町２丁目</t>
  </si>
  <si>
    <t>ﾌｶﾏﾁ1</t>
  </si>
  <si>
    <t>深町１丁目</t>
  </si>
  <si>
    <t>ﾇﾏｷﾞ</t>
  </si>
  <si>
    <t>大字沼木</t>
  </si>
  <si>
    <t>ﾅｶﾇﾏ</t>
  </si>
  <si>
    <t>中沼</t>
  </si>
  <si>
    <t>ﾅｶﾞﾅﾜｼﾛ</t>
  </si>
  <si>
    <t>長苗代</t>
  </si>
  <si>
    <t>ﾄﾐﾉｼﾞﾕｳ4</t>
  </si>
  <si>
    <t>富の中４丁目</t>
  </si>
  <si>
    <t>ﾄﾐﾉｼﾞﾕｳ3</t>
  </si>
  <si>
    <t>富の中３丁目</t>
  </si>
  <si>
    <t>ﾄﾐﾉｼﾞﾕｳ2</t>
  </si>
  <si>
    <t>富の中２丁目</t>
  </si>
  <si>
    <t>ﾄﾐﾉｼﾞﾕｳ1</t>
  </si>
  <si>
    <t>富の中１丁目</t>
  </si>
  <si>
    <t>ﾀｶﾄﾞｳ2</t>
  </si>
  <si>
    <t>高堂２丁目</t>
  </si>
  <si>
    <t>ﾀｶﾄﾞｳ1</t>
  </si>
  <si>
    <t>高堂１丁目</t>
  </si>
  <si>
    <t>ﾀｶﾄﾞｳ</t>
  </si>
  <si>
    <t>高堂</t>
  </si>
  <si>
    <t>ｶｺﾞﾀ3</t>
  </si>
  <si>
    <t>篭田３丁目</t>
  </si>
  <si>
    <t>ｶｺﾞﾀ2</t>
  </si>
  <si>
    <t>篭田２丁目</t>
  </si>
  <si>
    <t>ｲｲｻﾞﾜ</t>
  </si>
  <si>
    <t>飯沢</t>
  </si>
  <si>
    <t>ｱｶﾈｶﾞｵｶ3</t>
  </si>
  <si>
    <t>あかねケ丘３丁目</t>
  </si>
  <si>
    <t>ｱｶﾈｶﾞｵｶ2</t>
  </si>
  <si>
    <t>あかねケ丘２丁目</t>
  </si>
  <si>
    <t>ﾐﾅﾐﾇﾏﾊﾗ</t>
  </si>
  <si>
    <t>南沼原地区計</t>
    <rPh sb="0" eb="1">
      <t>ミナミ</t>
    </rPh>
    <rPh sb="1" eb="2">
      <t>ヌマ</t>
    </rPh>
    <rPh sb="2" eb="3">
      <t>ハラ</t>
    </rPh>
    <rPh sb="3" eb="5">
      <t>チク</t>
    </rPh>
    <rPh sb="5" eb="6">
      <t>ケイ</t>
    </rPh>
    <phoneticPr fontId="14"/>
  </si>
  <si>
    <t>東沢</t>
  </si>
  <si>
    <t>ﾐｮｳｹﾝｼﾞ</t>
  </si>
  <si>
    <t>大字妙見寺</t>
  </si>
  <si>
    <t>ﾏﾂﾅﾐ5</t>
  </si>
  <si>
    <t>松波５丁目</t>
  </si>
  <si>
    <t>ﾏﾂﾅﾐ4</t>
  </si>
  <si>
    <t>松波４丁目</t>
  </si>
  <si>
    <t>ﾎﾞｳﾊﾞﾗﾏﾁ</t>
  </si>
  <si>
    <t>防原町</t>
  </si>
  <si>
    <t>ﾋｶﾞｼﾔﾏｶﾞﾀ2</t>
  </si>
  <si>
    <t>東山形２丁目</t>
  </si>
  <si>
    <t>ﾋｶﾞｼﾔﾏｶﾞﾀ1</t>
  </si>
  <si>
    <t>東山形１丁目</t>
  </si>
  <si>
    <t>ﾆｲﾔﾏ</t>
  </si>
  <si>
    <t>大字新山</t>
  </si>
  <si>
    <t>ﾅﾒｶﾜ</t>
  </si>
  <si>
    <t>大字滑川</t>
  </si>
  <si>
    <t>ｾｷｻﾞﾜ</t>
  </si>
  <si>
    <t>大字関沢</t>
  </si>
  <si>
    <t>ｼﾔｶﾄﾞｳ</t>
  </si>
  <si>
    <t>大字釈迦堂</t>
  </si>
  <si>
    <t>ｼﾓﾎｳｻﾞﾜ</t>
  </si>
  <si>
    <t>大字下宝沢</t>
  </si>
  <si>
    <t>ｶﾐﾎｳｻﾞﾜ</t>
  </si>
  <si>
    <t>大字上宝沢</t>
  </si>
  <si>
    <t>ﾋｶﾞｼｻﾞﾜ</t>
  </si>
  <si>
    <t>東沢地区計</t>
    <rPh sb="0" eb="2">
      <t>ヒガシザワ</t>
    </rPh>
    <rPh sb="2" eb="4">
      <t>チク</t>
    </rPh>
    <rPh sb="4" eb="5">
      <t>ケイ</t>
    </rPh>
    <phoneticPr fontId="14"/>
  </si>
  <si>
    <t>ﾓﾝﾃﾞﾝﾓﾝﾃﾞﾝﾅｶ</t>
  </si>
  <si>
    <t>大字門伝門伝中</t>
  </si>
  <si>
    <t>ﾓﾝﾃﾞﾝﾓﾝﾃﾞﾝｼﾓ</t>
  </si>
  <si>
    <t>大字門伝門伝下</t>
  </si>
  <si>
    <t>ﾓﾝﾃﾞﾝﾓﾝﾃﾞﾝｶﾐ</t>
  </si>
  <si>
    <t>大字門伝門伝上</t>
  </si>
  <si>
    <t>ﾓﾝﾃﾞﾝﾅﾅﾂﾏﾂ</t>
  </si>
  <si>
    <t>大字門伝七ツ松</t>
  </si>
  <si>
    <t>ﾓﾝﾃﾞﾝﾂﾌﾞﾃｲｼｵｵﾀﾞｲﾗ</t>
    <phoneticPr fontId="1"/>
  </si>
  <si>
    <t>大字門伝礫石・大平</t>
    <phoneticPr fontId="1"/>
  </si>
  <si>
    <t>ﾓﾝﾃﾞﾝﾀｶｷﾞ</t>
  </si>
  <si>
    <t>大字門伝高木</t>
  </si>
  <si>
    <t>ﾓﾝﾃﾞﾝｼｵｶﾗﾀﾞ</t>
  </si>
  <si>
    <t>大字門伝塩辛田</t>
  </si>
  <si>
    <t>ﾓﾝﾃﾞﾝｻﾝﾉｳ</t>
  </si>
  <si>
    <t>大字門伝山王</t>
  </si>
  <si>
    <t>ﾓﾝﾃﾞﾝｶﾜﾗ</t>
  </si>
  <si>
    <t>大字門伝川原</t>
  </si>
  <si>
    <t>ﾓﾝﾃﾞﾝｶﾍﾞｶｽ</t>
  </si>
  <si>
    <t>大字門伝壁粕</t>
  </si>
  <si>
    <t>ﾓﾝﾃﾞﾝｵｷﾞﾉｸﾎﾞ</t>
  </si>
  <si>
    <t>大字門伝荻の窪</t>
  </si>
  <si>
    <t>ﾓﾝﾃﾞﾝｱﾗﾔｼｷ</t>
  </si>
  <si>
    <t>大字門伝新屋敷</t>
  </si>
  <si>
    <t>ﾄｶﾞﾐﾏｴ</t>
  </si>
  <si>
    <t>富神前</t>
  </si>
  <si>
    <t>ｶｼﾜｸﾞﾗﾔﾜﾀｼﾓ</t>
  </si>
  <si>
    <t>大字柏倉八幡下</t>
  </si>
  <si>
    <t>ｶｼﾜｸﾞﾗﾔﾜﾀｶﾐ,ﾅｶ</t>
  </si>
  <si>
    <t>大字柏倉八幡上，中</t>
  </si>
  <si>
    <t>ｶｼﾜｸﾞﾗﾊﾁｶﾞﾂﾃﾞﾝｼﾕｸｼﾞﾕｳ</t>
  </si>
  <si>
    <t>大字柏倉八月田，宿中</t>
    <rPh sb="9" eb="10">
      <t>ナカ</t>
    </rPh>
    <phoneticPr fontId="1"/>
  </si>
  <si>
    <t>ｶｼﾜｸﾞﾗﾅｶﾁﾖｳ</t>
  </si>
  <si>
    <t>大字柏倉中丁</t>
  </si>
  <si>
    <t>ｶｼﾜｸﾞﾗｼﾝﾃﾞ</t>
  </si>
  <si>
    <t>大字柏倉新田</t>
  </si>
  <si>
    <t>ｶｼﾜｸﾞﾗｶﾐﾁﾖｳ</t>
  </si>
  <si>
    <t>大字柏倉上丁</t>
  </si>
  <si>
    <t>ﾆｼﾔﾏｶﾞﾀ</t>
  </si>
  <si>
    <t>西山形地区計</t>
    <rPh sb="0" eb="1">
      <t>ニシ</t>
    </rPh>
    <rPh sb="1" eb="3">
      <t>ヤマガタ</t>
    </rPh>
    <rPh sb="3" eb="5">
      <t>チク</t>
    </rPh>
    <rPh sb="5" eb="6">
      <t>ケイ</t>
    </rPh>
    <phoneticPr fontId="14"/>
  </si>
  <si>
    <t>滝山</t>
  </si>
  <si>
    <t>ﾓﾄｷ3</t>
  </si>
  <si>
    <t>元木３丁目</t>
  </si>
  <si>
    <t>ﾓﾄｷ2</t>
  </si>
  <si>
    <t>元木２丁目</t>
  </si>
  <si>
    <t>ﾓﾄｷ1</t>
  </si>
  <si>
    <t>元木１丁目</t>
  </si>
  <si>
    <t>ﾐﾅﾐﾊﾗﾏﾁ3</t>
  </si>
  <si>
    <t>南原町３丁目</t>
  </si>
  <si>
    <t>ﾐﾅﾐﾊﾗﾏﾁ2</t>
  </si>
  <si>
    <t>南原町２丁目</t>
  </si>
  <si>
    <t>ﾐﾅﾐﾊﾗﾏﾁ1</t>
  </si>
  <si>
    <t>南原町１丁目</t>
  </si>
  <si>
    <t>ﾐﾅﾐﾆﾊﾞﾝﾁﾖｳ</t>
  </si>
  <si>
    <t>南二番町</t>
  </si>
  <si>
    <t>ﾏﾂﾔﾏ3</t>
  </si>
  <si>
    <t>松山３丁目</t>
  </si>
  <si>
    <t>ﾏﾂﾔﾏ2</t>
  </si>
  <si>
    <t>松山２丁目</t>
  </si>
  <si>
    <t>ﾏﾂﾔﾏ1</t>
  </si>
  <si>
    <t>松山１丁目</t>
  </si>
  <si>
    <t>ﾏｴﾀﾏﾁ</t>
  </si>
  <si>
    <t>前田町</t>
  </si>
  <si>
    <t>ﾋﾗｼﾐｽﾞ2</t>
  </si>
  <si>
    <t>平清水２丁目</t>
  </si>
  <si>
    <t>ﾋﾗｼﾐｽﾞ1</t>
  </si>
  <si>
    <t>平清水１丁目</t>
  </si>
  <si>
    <t>ﾋﾗｼﾐｽﾞ</t>
  </si>
  <si>
    <t>大字平清水</t>
  </si>
  <si>
    <t>ﾋｶﾞｼｱｵﾀ5</t>
  </si>
  <si>
    <t>東青田５丁目</t>
  </si>
  <si>
    <t>ﾋｶﾞｼｱｵﾀ4</t>
  </si>
  <si>
    <t>東青田４丁目</t>
  </si>
  <si>
    <t>ﾋｶﾞｼｱｵﾀ3</t>
  </si>
  <si>
    <t>東青田３丁目</t>
  </si>
  <si>
    <t>ﾋｶﾞｼｱｵﾀ2</t>
  </si>
  <si>
    <t>東青田２丁目</t>
  </si>
  <si>
    <t>ﾋｶﾞｼｱｵﾀ1</t>
  </si>
  <si>
    <t>東青田１丁目</t>
  </si>
  <si>
    <t>ﾊﾁﾓﾘ</t>
  </si>
  <si>
    <t>大字八森</t>
  </si>
  <si>
    <t>ﾊｸｻﾝ3</t>
  </si>
  <si>
    <t>白山３丁目</t>
  </si>
  <si>
    <t>ﾊｸｻﾝ2</t>
  </si>
  <si>
    <t>白山２丁目</t>
  </si>
  <si>
    <t>ﾊｸｻﾝ1</t>
  </si>
  <si>
    <t>白山１丁目</t>
  </si>
  <si>
    <t>ﾅｶｻｸﾗﾀﾞ3</t>
  </si>
  <si>
    <t>中桜田３丁目</t>
  </si>
  <si>
    <t>ﾅｶｻｸﾗﾀﾞ2</t>
  </si>
  <si>
    <t>中桜田２丁目</t>
  </si>
  <si>
    <t>ﾅｶｻｸﾗﾀﾞ1</t>
  </si>
  <si>
    <t>中桜田１丁目</t>
  </si>
  <si>
    <t>ﾅｶｻｸﾗﾀﾞ</t>
  </si>
  <si>
    <t>大字中桜田</t>
  </si>
  <si>
    <t>ﾄﾘｲｶﾞｵｶ</t>
  </si>
  <si>
    <t>鳥居ケ丘</t>
  </si>
  <si>
    <t>ﾂﾁｻﾞｶ</t>
  </si>
  <si>
    <t>大字土坂</t>
  </si>
  <si>
    <t>ｶﾝﾉｳ</t>
  </si>
  <si>
    <t>大字神尾</t>
  </si>
  <si>
    <t>ｶﾐｻｸﾗﾀﾞ5</t>
  </si>
  <si>
    <t>上桜田５丁目</t>
  </si>
  <si>
    <t>ｶﾐｻｸﾗﾀﾞ4</t>
  </si>
  <si>
    <t>上桜田４丁目</t>
  </si>
  <si>
    <t>ｶﾐｻｸﾗﾀﾞ3</t>
  </si>
  <si>
    <t>上桜田３丁目</t>
  </si>
  <si>
    <t>ｶﾐｻｸﾗﾀﾞ2</t>
  </si>
  <si>
    <t>上桜田２丁目</t>
  </si>
  <si>
    <t>ｶﾐｻｸﾗﾀﾞ1</t>
  </si>
  <si>
    <t>上桜田１丁目</t>
  </si>
  <si>
    <t>ｶﾐｻｸﾗﾀﾞ</t>
  </si>
  <si>
    <t>大字上桜田</t>
  </si>
  <si>
    <t>ｵﾀﾞﾁ4</t>
  </si>
  <si>
    <t>小立４丁目</t>
  </si>
  <si>
    <t>ｵﾀﾞﾁ3</t>
  </si>
  <si>
    <t>小立３丁目</t>
  </si>
  <si>
    <t>ｵﾀﾞﾁ2</t>
  </si>
  <si>
    <t>小立２丁目</t>
  </si>
  <si>
    <t>ｵﾀﾞﾁ1</t>
  </si>
  <si>
    <t>小立１丁目</t>
  </si>
  <si>
    <t>ｲﾜﾅﾐ</t>
  </si>
  <si>
    <t>大字岩波</t>
  </si>
  <si>
    <t>ｱｻﾋｶﾞｵｶ</t>
  </si>
  <si>
    <t>旭が丘</t>
  </si>
  <si>
    <t>ｱｵﾀﾐﾅﾐ</t>
  </si>
  <si>
    <t>青田南</t>
  </si>
  <si>
    <t>ｱｵﾀ5</t>
  </si>
  <si>
    <t>青田５丁目</t>
  </si>
  <si>
    <t>ｱｵﾀ4</t>
  </si>
  <si>
    <t>青田４丁目</t>
  </si>
  <si>
    <t>ｱｵﾀ3</t>
  </si>
  <si>
    <t>青田３丁目</t>
  </si>
  <si>
    <t>ｱｵﾀ2</t>
  </si>
  <si>
    <t>青田２丁目</t>
  </si>
  <si>
    <t>ｱｵﾀ1</t>
  </si>
  <si>
    <t>青田１丁目</t>
  </si>
  <si>
    <t>ﾀｷﾔﾏ</t>
  </si>
  <si>
    <t>滝山地区計</t>
    <rPh sb="0" eb="2">
      <t>タキヤマ</t>
    </rPh>
    <rPh sb="2" eb="4">
      <t>チク</t>
    </rPh>
    <rPh sb="4" eb="5">
      <t>ケイ</t>
    </rPh>
    <phoneticPr fontId="14"/>
  </si>
  <si>
    <t>高瀬</t>
  </si>
  <si>
    <t>ﾅｶｻﾞﾄ</t>
  </si>
  <si>
    <t>大字中里</t>
  </si>
  <si>
    <t>ﾀﾁﾔｶﾞﾜ1</t>
  </si>
  <si>
    <t>立谷川１丁目</t>
  </si>
  <si>
    <t>ｼﾓﾋｶﾞｼﾔﾏﾎｳﾃﾞﾝ</t>
  </si>
  <si>
    <t>大字下東山宝田</t>
  </si>
  <si>
    <t>ｼﾓﾋｶﾞｼﾔﾏﾆﾎﾝﾄﾞｳ</t>
  </si>
  <si>
    <t>大字下東山二本堂</t>
  </si>
  <si>
    <t>ｼﾓﾋｶﾞｼﾔﾏﾅｶﾔｽﾐｲｼ</t>
  </si>
  <si>
    <t>大字下東山中休石</t>
  </si>
  <si>
    <t>ｼﾓﾋｶﾞｼﾔﾏｼﾓﾔｽﾐｲｼ</t>
  </si>
  <si>
    <t>大字下東山下休石</t>
  </si>
  <si>
    <t>ｼﾓﾋｶﾞｼﾔﾏｶﾐﾔｽﾐｲｼ</t>
  </si>
  <si>
    <t>大字下東山上休石</t>
  </si>
  <si>
    <t>ｷﾘﾊﾀｼﾓｷﾘﾊﾀ</t>
  </si>
  <si>
    <t>大字切畑下切畑</t>
  </si>
  <si>
    <t>ｷﾘﾊﾀｶﾐｷﾘﾊﾀ</t>
  </si>
  <si>
    <t>大字切畑上切畑</t>
  </si>
  <si>
    <t>ｶﾐﾋｶﾞｼﾔﾏﾋﾗｲｼﾐｽﾞ,ｱｲﾉﾊﾗ</t>
  </si>
  <si>
    <t>大字上東山平石水，合の原</t>
    <phoneticPr fontId="1"/>
  </si>
  <si>
    <t>ｶﾐﾋｶﾞｼﾔﾏﾀｶｻﾜ</t>
  </si>
  <si>
    <t>大字上東山高沢</t>
  </si>
  <si>
    <t>ｶﾐﾋｶﾞｼﾔﾏｼﾓﾂﾀﾉｷ</t>
  </si>
  <si>
    <t>大字上東山下蔦の木</t>
  </si>
  <si>
    <t>ｶﾐﾋｶﾞｼﾔﾏｶﾐﾂﾀﾉｷ</t>
  </si>
  <si>
    <t>大字上東山上蔦の木</t>
  </si>
  <si>
    <t>ｵｵﾓﾘﾐﾅﾐｵｵﾓﾘ</t>
  </si>
  <si>
    <t>大字大森南大森</t>
  </si>
  <si>
    <t>ｵｵﾓﾘﾋｶﾞｼｵｵﾓﾘ</t>
  </si>
  <si>
    <t>大字大森東大森</t>
  </si>
  <si>
    <t>ｵｵﾓﾘｷﾀｵｵﾓﾘ</t>
  </si>
  <si>
    <t>大字大森北大森</t>
  </si>
  <si>
    <t>ﾀｶｾ</t>
  </si>
  <si>
    <t>高瀬地区計</t>
    <rPh sb="0" eb="2">
      <t>タカセ</t>
    </rPh>
    <rPh sb="2" eb="4">
      <t>チク</t>
    </rPh>
    <rPh sb="4" eb="5">
      <t>ケイ</t>
    </rPh>
    <phoneticPr fontId="14"/>
  </si>
  <si>
    <t>楯山</t>
  </si>
  <si>
    <t>ﾘｭｳﾂｳｾﾝﾀｰ4</t>
  </si>
  <si>
    <t>流通センター４丁目</t>
  </si>
  <si>
    <t>ﾘｭｳﾂｳｾﾝﾀ-3</t>
  </si>
  <si>
    <t>流通センター３丁目</t>
  </si>
  <si>
    <t>ﾘｭｳﾂｳｾﾝﾀｰ2</t>
  </si>
  <si>
    <t>流通センター２丁目</t>
  </si>
  <si>
    <t>ﾘｭｳﾂｳｾﾝﾀ-1</t>
  </si>
  <si>
    <t>流通センター１丁目</t>
  </si>
  <si>
    <t>ﾀﾁﾔｶﾞﾜ3</t>
  </si>
  <si>
    <t>立谷川３丁目</t>
  </si>
  <si>
    <t>ﾀﾁﾔｶﾞﾜ2</t>
  </si>
  <si>
    <t>立谷川２丁目</t>
  </si>
  <si>
    <t>ｼﾝｶｲ3</t>
  </si>
  <si>
    <t>新開３丁目</t>
  </si>
  <si>
    <t>ｼﾝｶｲ2</t>
  </si>
  <si>
    <t>新開２丁目</t>
  </si>
  <si>
    <t>ｼﾝｶｲ1</t>
  </si>
  <si>
    <t>新開１丁目</t>
  </si>
  <si>
    <t>ｼﾞﾕｳﾓﾝｼﾞ</t>
  </si>
  <si>
    <t>大字十文字</t>
  </si>
  <si>
    <t>ｶｻﾞﾏ</t>
  </si>
  <si>
    <t>大字風間</t>
  </si>
  <si>
    <t>ｱｵﾔｷﾞ</t>
  </si>
  <si>
    <t>大字青柳</t>
  </si>
  <si>
    <t>ｱｵﾉ</t>
  </si>
  <si>
    <t>大字青野</t>
  </si>
  <si>
    <t>ﾀﾃﾔﾏ</t>
  </si>
  <si>
    <t>楯山地区計</t>
    <rPh sb="0" eb="2">
      <t>タテヤマ</t>
    </rPh>
    <rPh sb="2" eb="4">
      <t>チク</t>
    </rPh>
    <rPh sb="4" eb="5">
      <t>ケイ</t>
    </rPh>
    <phoneticPr fontId="14"/>
  </si>
  <si>
    <t>出羽</t>
  </si>
  <si>
    <t>ﾅﾅｳﾗ</t>
  </si>
  <si>
    <t>大字七浦</t>
  </si>
  <si>
    <t>ﾀﾞﾃｼﾞﾖｳ3</t>
  </si>
  <si>
    <t>伊達城３丁目</t>
  </si>
  <si>
    <t>ﾀﾞﾃｼﾞﾖｳ2</t>
  </si>
  <si>
    <t>伊達城２丁目</t>
  </si>
  <si>
    <t>ﾀﾞﾃｼﾞﾖｳ1</t>
  </si>
  <si>
    <t>伊達城１丁目</t>
  </si>
  <si>
    <t>ｾﾝｼﾞﾕﾄﾞｳ</t>
  </si>
  <si>
    <t>大字千手堂</t>
  </si>
  <si>
    <t>ｳﾙｼﾔﾏ</t>
  </si>
  <si>
    <t>大字漆山</t>
  </si>
  <si>
    <t>ｱｹﾎﾞﾉ2</t>
  </si>
  <si>
    <t>あけぼの２丁目</t>
  </si>
  <si>
    <t>ｱｹﾎﾞﾉ1</t>
  </si>
  <si>
    <t>あけぼの１丁目</t>
  </si>
  <si>
    <t>ﾃﾞﾜ</t>
  </si>
  <si>
    <t>出羽地区計</t>
    <rPh sb="0" eb="2">
      <t>デワ</t>
    </rPh>
    <rPh sb="2" eb="4">
      <t>チク</t>
    </rPh>
    <rPh sb="4" eb="5">
      <t>ケイ</t>
    </rPh>
    <phoneticPr fontId="14"/>
  </si>
  <si>
    <t>明治</t>
  </si>
  <si>
    <t>ﾊｲﾂﾞｶ</t>
  </si>
  <si>
    <t>大字灰塚</t>
  </si>
  <si>
    <t>ﾅｶﾉﾒ</t>
  </si>
  <si>
    <t>大字中野目</t>
  </si>
  <si>
    <t>ｼﾌﾞｴﾀﾅｶ</t>
  </si>
  <si>
    <t>大字渋江田中</t>
  </si>
  <si>
    <t>ｼﾌﾞｴｼﾌﾞｴ</t>
  </si>
  <si>
    <t>大字渋江渋江</t>
  </si>
  <si>
    <t>ｼﾌﾞｴｻﾝｼﾞﾖｳﾉﾒ</t>
  </si>
  <si>
    <t>大字渋江三条ノ目</t>
  </si>
  <si>
    <t>ﾒｲｼﾞ</t>
  </si>
  <si>
    <t>明治地区計</t>
    <rPh sb="0" eb="2">
      <t>メイジ</t>
    </rPh>
    <rPh sb="2" eb="4">
      <t>チク</t>
    </rPh>
    <rPh sb="4" eb="5">
      <t>ケイ</t>
    </rPh>
    <phoneticPr fontId="14"/>
  </si>
  <si>
    <t>大郷</t>
  </si>
  <si>
    <t>ﾄﾖｺﾞｼ</t>
  </si>
  <si>
    <t>樋越</t>
  </si>
  <si>
    <t>ｻｶｲﾀﾞﾏﾁ</t>
  </si>
  <si>
    <t>境田町</t>
  </si>
  <si>
    <t>ﾐｻｷ</t>
  </si>
  <si>
    <t>大字見崎</t>
  </si>
  <si>
    <t>ﾌﾅﾏﾁ</t>
  </si>
  <si>
    <t>大字船町</t>
  </si>
  <si>
    <t>ﾅﾘﾔｽ</t>
  </si>
  <si>
    <t>大字成安</t>
  </si>
  <si>
    <t>ﾅｶﾉ</t>
  </si>
  <si>
    <t>大字中野</t>
  </si>
  <si>
    <t>ﾃﾝｼﾞﾝﾁﾖｳ</t>
  </si>
  <si>
    <t>天神町</t>
  </si>
  <si>
    <t>ｵｷﾏﾁ</t>
  </si>
  <si>
    <t>沖町</t>
  </si>
  <si>
    <t>ｲﾏﾂﾞｶ</t>
  </si>
  <si>
    <t>大字今塚</t>
  </si>
  <si>
    <t>ｵｵｻﾄ</t>
  </si>
  <si>
    <t>大郷地区計</t>
    <rPh sb="0" eb="2">
      <t>オオサト</t>
    </rPh>
    <rPh sb="2" eb="4">
      <t>チク</t>
    </rPh>
    <rPh sb="4" eb="5">
      <t>ケイ</t>
    </rPh>
    <phoneticPr fontId="14"/>
  </si>
  <si>
    <t>金井</t>
  </si>
  <si>
    <t>ｷﾀｴﾏﾀ</t>
  </si>
  <si>
    <t>北江俣</t>
  </si>
  <si>
    <t>ｳﾁｵﾓﾃﾋｶﾞｼ</t>
  </si>
  <si>
    <t>内表東</t>
  </si>
  <si>
    <t>ｼﾞﾝﾊﾞ</t>
  </si>
  <si>
    <t>大字陣場</t>
  </si>
  <si>
    <t>ｷﾞﾖｳｻﾞｲ</t>
  </si>
  <si>
    <t>行才</t>
  </si>
  <si>
    <t>ﾖｼﾉｼﾞﾕｸ</t>
  </si>
  <si>
    <t>大字吉野宿</t>
  </si>
  <si>
    <t>ﾋｶﾞｼｼﾄﾀﾞ</t>
  </si>
  <si>
    <t>東志戸田</t>
  </si>
  <si>
    <t>ﾆｼｴﾏﾀ</t>
  </si>
  <si>
    <t>西江俣</t>
  </si>
  <si>
    <t>ｾﾅﾐ3</t>
  </si>
  <si>
    <t>瀬波３丁目</t>
  </si>
  <si>
    <t>ｾﾅﾐ2</t>
  </si>
  <si>
    <t>瀬波２丁目</t>
  </si>
  <si>
    <t>ｾﾅﾐ1</t>
  </si>
  <si>
    <t>瀬波１丁目</t>
  </si>
  <si>
    <t>ｽｼｱﾗｲ</t>
  </si>
  <si>
    <t>大字鮨洗</t>
  </si>
  <si>
    <t>ｼﾞﾝﾊﾞﾐﾅﾐ</t>
  </si>
  <si>
    <t>陣場南</t>
  </si>
  <si>
    <t>ｼﾞﾝﾊﾞｼﾝﾃﾞﾝ</t>
  </si>
  <si>
    <t>大字陣場新田</t>
  </si>
  <si>
    <t>ｼﾞﾝﾊﾞ3</t>
  </si>
  <si>
    <t>陣場３丁目</t>
  </si>
  <si>
    <t>ｼﾞﾝﾊﾞ2</t>
  </si>
  <si>
    <t>陣場２丁目</t>
  </si>
  <si>
    <t>ｼﾞﾝﾊﾞ1</t>
  </si>
  <si>
    <t>陣場１丁目</t>
  </si>
  <si>
    <t>ｼﾏﾐﾅﾐ4</t>
  </si>
  <si>
    <t>嶋南４丁目</t>
  </si>
  <si>
    <t>ｼﾏﾐﾅﾐ3</t>
  </si>
  <si>
    <t>嶋南３丁目</t>
  </si>
  <si>
    <t>ｼﾏﾐﾅﾐ2</t>
  </si>
  <si>
    <t>嶋南２丁目</t>
  </si>
  <si>
    <t>ｼﾏﾐﾅﾐ1</t>
  </si>
  <si>
    <t>嶋南１丁目</t>
  </si>
  <si>
    <t>ｼﾄﾀﾞﾎﾝｺﾞｳ,ﾀﾔ</t>
  </si>
  <si>
    <t>大字志戸田本郷，多屋</t>
  </si>
  <si>
    <t>ｼﾄﾀﾞｻﾂﾃﾛ</t>
  </si>
  <si>
    <t>大字志戸田去手呂</t>
  </si>
  <si>
    <t>ｼﾄﾀﾞｶﾐｼﾄﾀﾞ</t>
  </si>
  <si>
    <t>大字志戸田上志戸田</t>
  </si>
  <si>
    <t>ｼﾄﾀﾞｱﾗﾔｼｷ</t>
  </si>
  <si>
    <t>大字志戸田荒屋敷</t>
  </si>
  <si>
    <t>ｺｳﾅﾝ4</t>
  </si>
  <si>
    <t>江南４丁目</t>
  </si>
  <si>
    <t>ｴﾏﾀ5ｳﾒﾉｷﾏｴ</t>
    <phoneticPr fontId="1"/>
  </si>
  <si>
    <t>江俣５丁目・梅野木前</t>
    <phoneticPr fontId="1"/>
  </si>
  <si>
    <t>ｴﾏﾀ4</t>
  </si>
  <si>
    <t>江俣４丁目</t>
  </si>
  <si>
    <t>ｴﾏﾀ3</t>
  </si>
  <si>
    <t>江俣３丁目</t>
  </si>
  <si>
    <t>ｴﾏﾀ2</t>
  </si>
  <si>
    <t>江俣２丁目</t>
  </si>
  <si>
    <t>ｴﾏﾀ1</t>
  </si>
  <si>
    <t>江俣１丁目</t>
  </si>
  <si>
    <t>ｳﾁｵﾓﾃ</t>
  </si>
  <si>
    <t>大字内表</t>
  </si>
  <si>
    <t>ｶﾅｲ</t>
  </si>
  <si>
    <t>金井地区計</t>
    <rPh sb="0" eb="2">
      <t>カナイ</t>
    </rPh>
    <rPh sb="2" eb="4">
      <t>チク</t>
    </rPh>
    <rPh sb="4" eb="5">
      <t>ケイ</t>
    </rPh>
    <phoneticPr fontId="14"/>
  </si>
  <si>
    <t>椹沢</t>
  </si>
  <si>
    <t>ﾆｼﾊﾗ2</t>
  </si>
  <si>
    <t>西原２丁目</t>
  </si>
  <si>
    <t>ﾆｼﾊﾗ1</t>
  </si>
  <si>
    <t>西原１丁目</t>
  </si>
  <si>
    <t>ｼﾓｸﾇｷﾞｻﾞﾜ</t>
  </si>
  <si>
    <t>下椹沢</t>
    <phoneticPr fontId="1"/>
  </si>
  <si>
    <t>ｶﾐｸﾇｷﾞｻﾞﾜ</t>
  </si>
  <si>
    <t>上椹沢</t>
  </si>
  <si>
    <t>ｸﾇｷﾞｻﾞﾜ</t>
  </si>
  <si>
    <t>椹沢地区計</t>
    <rPh sb="0" eb="2">
      <t>クヌギザワ</t>
    </rPh>
    <rPh sb="2" eb="4">
      <t>チク</t>
    </rPh>
    <rPh sb="4" eb="5">
      <t>ケイ</t>
    </rPh>
    <phoneticPr fontId="14"/>
  </si>
  <si>
    <t>飯塚</t>
  </si>
  <si>
    <t>ｲｲﾂﾞｶｸﾞﾁ</t>
  </si>
  <si>
    <t>飯塚口</t>
  </si>
  <si>
    <t>ﾆｼｻﾞｷ</t>
  </si>
  <si>
    <t>西崎</t>
  </si>
  <si>
    <t>ﾖｺﾐﾁ</t>
  </si>
  <si>
    <t>横道</t>
  </si>
  <si>
    <t>ｲｲﾂﾞｶﾏﾁｲｲﾂﾞｶｼﾞｭｳﾀ</t>
  </si>
  <si>
    <t>飯塚町飯塚住宅</t>
  </si>
  <si>
    <t>ｲｲﾂﾞｶﾏﾁｲｲﾂﾞｶ</t>
  </si>
  <si>
    <t>飯塚町飯塚</t>
  </si>
  <si>
    <t>ｲｲﾂﾞｶ</t>
  </si>
  <si>
    <t>飯塚地区計</t>
    <rPh sb="0" eb="2">
      <t>イイヅカ</t>
    </rPh>
    <rPh sb="2" eb="4">
      <t>チク</t>
    </rPh>
    <rPh sb="4" eb="5">
      <t>ケイ</t>
    </rPh>
    <phoneticPr fontId="14"/>
  </si>
  <si>
    <t>千歳</t>
  </si>
  <si>
    <t>ﾋﾗｸﾎﾞ</t>
  </si>
  <si>
    <t>平久保</t>
  </si>
  <si>
    <t>ﾅｶﾞﾏﾁ4</t>
  </si>
  <si>
    <t>長町４丁目</t>
  </si>
  <si>
    <t>ﾅｶﾞﾏﾁ3</t>
  </si>
  <si>
    <t>長町３丁目</t>
  </si>
  <si>
    <t>ﾅｶﾞﾏﾁ2</t>
  </si>
  <si>
    <t>長町２丁目</t>
  </si>
  <si>
    <t>ﾅｶﾞﾏﾁ1</t>
  </si>
  <si>
    <t>長町１丁目</t>
  </si>
  <si>
    <t>ﾅｶﾞﾏﾁ</t>
  </si>
  <si>
    <t>長町</t>
  </si>
  <si>
    <t>ﾁﾄｾ2</t>
  </si>
  <si>
    <t>千歳２丁目</t>
  </si>
  <si>
    <t>ﾁﾄｾ1</t>
  </si>
  <si>
    <t>千歳１丁目</t>
  </si>
  <si>
    <t>ｵﾁｱｲﾏﾁ</t>
  </si>
  <si>
    <t>落合町</t>
  </si>
  <si>
    <t>ｲｽﾞﾐﾁﾖｳ</t>
  </si>
  <si>
    <t>泉町</t>
  </si>
  <si>
    <t>ﾁﾄｾ</t>
  </si>
  <si>
    <t>千歳地区計</t>
    <rPh sb="0" eb="2">
      <t>チトセ</t>
    </rPh>
    <rPh sb="2" eb="4">
      <t>チク</t>
    </rPh>
    <rPh sb="4" eb="5">
      <t>ケイ</t>
    </rPh>
    <phoneticPr fontId="14"/>
  </si>
  <si>
    <t>鈴川</t>
  </si>
  <si>
    <t>ﾜｺﾞｳﾏﾁ3</t>
  </si>
  <si>
    <t>和合町３丁目</t>
  </si>
  <si>
    <t>ﾜｺﾞｳﾏﾁ2</t>
  </si>
  <si>
    <t>和合町２丁目</t>
  </si>
  <si>
    <t>ﾜｺﾞｳﾏﾁ1</t>
  </si>
  <si>
    <t>和合町１丁目</t>
  </si>
  <si>
    <t>ﾖｼﾉ</t>
  </si>
  <si>
    <t>芳野</t>
  </si>
  <si>
    <t>ﾔﾝﾍﾞﾏﾁ2</t>
  </si>
  <si>
    <t>山家町２丁目</t>
  </si>
  <si>
    <t>ﾔﾝﾍﾞﾏﾁ1</t>
  </si>
  <si>
    <t>山家町１丁目</t>
  </si>
  <si>
    <t>ﾔﾝﾍﾞﾎﾝﾁﾖｳ2</t>
  </si>
  <si>
    <t>山家本町２丁目</t>
  </si>
  <si>
    <t>ﾔﾝﾍﾞﾎﾝﾁﾖｳ1</t>
  </si>
  <si>
    <t>山家本町１丁目</t>
  </si>
  <si>
    <t>ﾎﾂﾞﾐ</t>
  </si>
  <si>
    <t>穂積</t>
  </si>
  <si>
    <t>ﾊﾏｻｷ</t>
  </si>
  <si>
    <t>浜崎</t>
  </si>
  <si>
    <t>ﾊﾅﾀﾞﾃ2</t>
  </si>
  <si>
    <t>花楯２丁目</t>
  </si>
  <si>
    <t>ﾊﾅﾀﾞﾃ1</t>
  </si>
  <si>
    <t>花楯１丁目</t>
  </si>
  <si>
    <t>ﾇﾏﾉﾍﾞﾏﾁ</t>
  </si>
  <si>
    <t>沼の辺町</t>
  </si>
  <si>
    <t>ﾀｶﾊﾗﾏﾁ</t>
  </si>
  <si>
    <t>高原町</t>
  </si>
  <si>
    <t>ﾀﾞｲﾉﾒﾏﾁ</t>
  </si>
  <si>
    <t>大野目町</t>
    <phoneticPr fontId="1"/>
  </si>
  <si>
    <t>ﾀﾞｲﾉﾒ4</t>
  </si>
  <si>
    <t>大野目４丁目</t>
  </si>
  <si>
    <t>ﾀﾞｲﾉﾒ3</t>
  </si>
  <si>
    <t>大野目３丁目</t>
  </si>
  <si>
    <t>ﾀﾞｲﾉﾒ2</t>
  </si>
  <si>
    <t>大野目２丁目</t>
  </si>
  <si>
    <t>ﾀﾞｲﾉﾒ1</t>
  </si>
  <si>
    <t>大野目１丁目</t>
  </si>
  <si>
    <t>ｿｳﾂｷﾏﾁ4</t>
  </si>
  <si>
    <t>双月町４丁目</t>
  </si>
  <si>
    <t>ｿｳﾂｷﾏﾁ3</t>
  </si>
  <si>
    <t>双月町３丁目</t>
  </si>
  <si>
    <t>ｿｳﾂｷﾏﾁ2</t>
  </si>
  <si>
    <t>双月町２丁目</t>
  </si>
  <si>
    <t>ｿｳﾂｷﾏﾁ1</t>
  </si>
  <si>
    <t>双月町１丁目</t>
  </si>
  <si>
    <t>ｿｳﾂｷﾏﾁ</t>
  </si>
  <si>
    <t>双月町</t>
  </si>
  <si>
    <t>ｿｳﾂｷｼﾝﾁﾖｳ</t>
  </si>
  <si>
    <t>双月新町</t>
  </si>
  <si>
    <t>ｽｽﾞｶﾜﾏﾁ4</t>
  </si>
  <si>
    <t>鈴川町４丁目</t>
  </si>
  <si>
    <t>ｽｽﾞｶﾜﾏﾁ3</t>
  </si>
  <si>
    <t>鈴川町３丁目</t>
  </si>
  <si>
    <t>ｽｽﾞｶﾜﾏﾁ2</t>
  </si>
  <si>
    <t>鈴川町２丁目</t>
  </si>
  <si>
    <t>ｽｽﾞｶﾜﾏﾁ1</t>
  </si>
  <si>
    <t>鈴川町１丁目</t>
  </si>
  <si>
    <t>ｻｷﾞﾉﾓﾘ</t>
  </si>
  <si>
    <t>鷺の森</t>
    <rPh sb="0" eb="1">
      <t>サギ</t>
    </rPh>
    <rPh sb="2" eb="3">
      <t>モリ</t>
    </rPh>
    <phoneticPr fontId="1"/>
  </si>
  <si>
    <t>ｻｵﾄﾒ</t>
  </si>
  <si>
    <t>早乙女</t>
  </si>
  <si>
    <t>ｶﾐﾔﾝﾍﾞﾏﾁ</t>
  </si>
  <si>
    <t>上山家町</t>
  </si>
  <si>
    <t>ｲﾝﾔｸﾏﾁ5</t>
  </si>
  <si>
    <t>印役町５丁目</t>
  </si>
  <si>
    <t>ｲﾝﾔｸﾏﾁ4</t>
  </si>
  <si>
    <t>印役町４丁目</t>
  </si>
  <si>
    <t>ｲﾝﾔｸﾏﾁ3</t>
  </si>
  <si>
    <t>印役町３丁目</t>
  </si>
  <si>
    <t>ｲﾝﾔｸﾏﾁ2</t>
  </si>
  <si>
    <t>印役町２丁目</t>
  </si>
  <si>
    <t>ｲﾝﾔｸﾏﾁ1</t>
  </si>
  <si>
    <t>印役町１丁目</t>
  </si>
  <si>
    <t>ｲｽｽﾞ3</t>
  </si>
  <si>
    <t>五十鈴３丁目</t>
  </si>
  <si>
    <t>ｲｽｽﾞ2</t>
  </si>
  <si>
    <t>五十鈴２丁目</t>
  </si>
  <si>
    <t>ｲｽｽﾞ1</t>
  </si>
  <si>
    <t>五十鈴１丁目</t>
  </si>
  <si>
    <t>ｽｽﾞｶﾜ</t>
  </si>
  <si>
    <t>鈴川地区計</t>
    <rPh sb="0" eb="2">
      <t>スズカワ</t>
    </rPh>
    <rPh sb="2" eb="4">
      <t>チク</t>
    </rPh>
    <rPh sb="4" eb="5">
      <t>ケイ</t>
    </rPh>
    <phoneticPr fontId="14"/>
  </si>
  <si>
    <t>本庁</t>
  </si>
  <si>
    <t>ﾜｶﾊﾞﾁﾖｳ</t>
  </si>
  <si>
    <t>若葉町</t>
  </si>
  <si>
    <t>ﾖｳｶﾏﾁ2</t>
  </si>
  <si>
    <t>八日町２丁目</t>
  </si>
  <si>
    <t>ﾖｳｶﾏﾁ1</t>
  </si>
  <si>
    <t>八日町１丁目</t>
  </si>
  <si>
    <t>ﾔﾖｲ2</t>
  </si>
  <si>
    <t>やよい２丁目</t>
  </si>
  <si>
    <t>ﾔﾖｲ1</t>
  </si>
  <si>
    <t>やよい１丁目</t>
  </si>
  <si>
    <t>ﾔｸｼﾏﾁ2</t>
  </si>
  <si>
    <t>薬師町２丁目</t>
  </si>
  <si>
    <t>ﾔｸｼﾏﾁ1</t>
  </si>
  <si>
    <t>薬師町１丁目</t>
  </si>
  <si>
    <t>ﾑｲｶﾏﾁ</t>
  </si>
  <si>
    <t>六日町</t>
  </si>
  <si>
    <t>ﾐﾔﾏﾁ5</t>
  </si>
  <si>
    <t>宮町５丁目</t>
  </si>
  <si>
    <t>ﾐﾔﾏﾁ4</t>
  </si>
  <si>
    <t>宮町４丁目</t>
  </si>
  <si>
    <t>ﾐﾔﾏﾁ3</t>
  </si>
  <si>
    <t>宮町３丁目</t>
  </si>
  <si>
    <t>ﾐﾔﾏﾁ2</t>
  </si>
  <si>
    <t>宮町２丁目</t>
  </si>
  <si>
    <t>ﾐﾔﾏﾁ1</t>
  </si>
  <si>
    <t>宮町１丁目</t>
  </si>
  <si>
    <t>ﾐﾊﾀﾁﾖｳ</t>
  </si>
  <si>
    <t>美畑町</t>
  </si>
  <si>
    <t>ﾐﾅﾐﾖﾝﾊﾞﾝﾁﾖｳ</t>
  </si>
  <si>
    <t>南四番町</t>
  </si>
  <si>
    <t>ﾐﾅﾐｻﾝﾊﾞﾝﾁﾖｳ</t>
  </si>
  <si>
    <t>南三番町</t>
  </si>
  <si>
    <t>ﾐﾅﾐｲﾁﾊﾞﾝﾁﾖｳ</t>
  </si>
  <si>
    <t>南一番町</t>
  </si>
  <si>
    <t>ﾐﾄﾞﾘﾁﾖｳ4</t>
  </si>
  <si>
    <t>緑町４丁目</t>
  </si>
  <si>
    <t>ﾐﾄﾞﾘﾁﾖｳ3</t>
  </si>
  <si>
    <t>緑町３丁目</t>
  </si>
  <si>
    <t>ﾐﾄﾞﾘﾁﾖｳ2</t>
  </si>
  <si>
    <t>緑町２丁目</t>
  </si>
  <si>
    <t>ﾐﾄﾞﾘﾁﾖｳ1</t>
  </si>
  <si>
    <t>緑町１丁目</t>
  </si>
  <si>
    <t>ﾐﾂｶﾏﾁ2</t>
  </si>
  <si>
    <t>三日町２丁目</t>
  </si>
  <si>
    <t>ﾐﾂｶﾏﾁ1</t>
  </si>
  <si>
    <t>三日町１丁目</t>
  </si>
  <si>
    <t>ﾏﾐｶﾞｻｷ4</t>
  </si>
  <si>
    <t>馬見ケ崎４丁目</t>
  </si>
  <si>
    <t>ﾏﾐｶﾞｻｷ3</t>
  </si>
  <si>
    <t>馬見ケ崎３丁目</t>
  </si>
  <si>
    <t>ﾏﾐｶﾞｻｷ2</t>
  </si>
  <si>
    <t>馬見ケ崎２丁目</t>
  </si>
  <si>
    <t>ﾏﾐｶﾞｻｷ1</t>
  </si>
  <si>
    <t>馬見ケ崎１丁目</t>
  </si>
  <si>
    <t>ﾏﾂﾐﾁﾖｳ</t>
  </si>
  <si>
    <t>松見町</t>
  </si>
  <si>
    <t>ﾏﾂﾅﾐ3</t>
  </si>
  <si>
    <t>松波３丁目</t>
  </si>
  <si>
    <t>ﾏﾂﾅﾐ2</t>
  </si>
  <si>
    <t>松波２丁目</t>
  </si>
  <si>
    <t>ﾏﾂﾅﾐ1</t>
  </si>
  <si>
    <t>松波１丁目</t>
  </si>
  <si>
    <t>ﾎﾝﾁｮｳ2</t>
  </si>
  <si>
    <t>本町２丁目</t>
  </si>
  <si>
    <t>ﾎﾝﾁｮｳ1</t>
  </si>
  <si>
    <t>本町１丁目</t>
  </si>
  <si>
    <t>ﾌﾀﾊﾞﾁﾖｳ2</t>
  </si>
  <si>
    <t>双葉町２丁目</t>
  </si>
  <si>
    <t>ﾌﾀﾊﾞﾁﾖｳ1</t>
  </si>
  <si>
    <t>双葉町１丁目</t>
  </si>
  <si>
    <t>ﾋﾉｷﾁﾖｳ4</t>
  </si>
  <si>
    <t>桧町４丁目</t>
  </si>
  <si>
    <t>ﾋﾉｷﾁﾖｳ3</t>
  </si>
  <si>
    <t>桧町３丁目</t>
  </si>
  <si>
    <t>ﾋﾉｷﾁﾖｳ2</t>
  </si>
  <si>
    <t>桧町２丁目</t>
  </si>
  <si>
    <t>ﾋﾉｷﾁﾖｳ1</t>
  </si>
  <si>
    <t>桧町１丁目</t>
  </si>
  <si>
    <t>ﾋｶﾞｼﾊﾗﾏﾁ4</t>
  </si>
  <si>
    <t>東原町４丁目</t>
  </si>
  <si>
    <t>ﾋｶﾞｼﾊﾗﾏﾁ3</t>
  </si>
  <si>
    <t>東原町３丁目</t>
  </si>
  <si>
    <t>ﾋｶﾞｼﾊﾗﾏﾁ2</t>
  </si>
  <si>
    <t>東原町２丁目</t>
  </si>
  <si>
    <t>ﾋｶﾞｼﾊﾗﾏﾁ1</t>
  </si>
  <si>
    <t>東原町１丁目</t>
  </si>
  <si>
    <t>ﾊﾀｺﾞﾏﾁ3</t>
  </si>
  <si>
    <t>旅篭町３丁目</t>
  </si>
  <si>
    <t>ﾊﾀｺﾞﾏﾁ2</t>
  </si>
  <si>
    <t>旅篭町２丁目</t>
  </si>
  <si>
    <t>ﾊﾀｺﾞﾏﾁ1</t>
  </si>
  <si>
    <t>旅篭町１丁目</t>
  </si>
  <si>
    <t>ﾆｼﾀﾞ5</t>
  </si>
  <si>
    <t>西田５丁目</t>
  </si>
  <si>
    <t>ﾆｼﾀﾞ4</t>
  </si>
  <si>
    <t>西田４丁目</t>
  </si>
  <si>
    <t>ﾆｼﾀﾞ3</t>
  </si>
  <si>
    <t>西田３丁目</t>
  </si>
  <si>
    <t>ﾆｼﾀﾞ2</t>
  </si>
  <si>
    <t>西田２丁目</t>
  </si>
  <si>
    <t>ﾆｼﾀﾞ1</t>
  </si>
  <si>
    <t>西田１丁目</t>
  </si>
  <si>
    <t>ﾆｼｷﾁﾖｳ</t>
  </si>
  <si>
    <t>錦町</t>
  </si>
  <si>
    <t>ﾅﾝｴｲﾁｮｳ3</t>
  </si>
  <si>
    <t>南栄町３丁目</t>
  </si>
  <si>
    <t>ﾅﾝｴｲﾁｮｳ2</t>
  </si>
  <si>
    <t>南栄町２丁目</t>
  </si>
  <si>
    <t>ﾅﾝｴｲﾁｮｳ1</t>
  </si>
  <si>
    <t>南栄町１丁目</t>
  </si>
  <si>
    <t>ﾅﾉｶﾏﾁ5</t>
  </si>
  <si>
    <t>七日町５丁目</t>
  </si>
  <si>
    <t>ﾅﾉｶﾏﾁ4</t>
  </si>
  <si>
    <t>七日町４丁目</t>
  </si>
  <si>
    <t>ﾅﾉｶﾏﾁ3</t>
  </si>
  <si>
    <t>七日町３丁目</t>
  </si>
  <si>
    <t>ﾅﾉｶﾏﾁ2</t>
  </si>
  <si>
    <t>七日町２丁目</t>
  </si>
  <si>
    <t>ﾅﾉｶﾏﾁ1</t>
  </si>
  <si>
    <t>七日町１丁目</t>
  </si>
  <si>
    <t>ﾄｵｶﾏﾁ4</t>
  </si>
  <si>
    <t>十日町４丁目</t>
  </si>
  <si>
    <t>ﾄｵｶﾏﾁ3</t>
  </si>
  <si>
    <t>十日町３丁目</t>
  </si>
  <si>
    <t>ﾄｵｶﾏﾁ2</t>
  </si>
  <si>
    <t>十日町２丁目</t>
  </si>
  <si>
    <t>ﾄｵｶﾏﾁ1</t>
  </si>
  <si>
    <t>十日町１丁目</t>
  </si>
  <si>
    <t>ﾄﾞｳﾏﾁ2</t>
  </si>
  <si>
    <t>銅町２丁目</t>
  </si>
  <si>
    <t>ﾄﾞｳﾏﾁ1</t>
  </si>
  <si>
    <t>銅町１丁目</t>
  </si>
  <si>
    <t>ﾃﾂﾎﾟｳﾏﾁ3</t>
  </si>
  <si>
    <t>鉄砲町３丁目</t>
  </si>
  <si>
    <t>ﾃﾂﾎﾟｳﾏﾁ2</t>
  </si>
  <si>
    <t>鉄砲町２丁目</t>
  </si>
  <si>
    <t>ﾃﾂﾎﾟｳﾏﾁ1</t>
  </si>
  <si>
    <t>鉄砲町１丁目</t>
  </si>
  <si>
    <t>ｽﾜﾏﾁ2</t>
  </si>
  <si>
    <t>諏訪町２丁目</t>
  </si>
  <si>
    <t>ｽﾜﾏﾁ1</t>
  </si>
  <si>
    <t>諏訪町１丁目</t>
  </si>
  <si>
    <t>ｽｴﾋﾛﾁﾖｳ</t>
  </si>
  <si>
    <t>末広町</t>
  </si>
  <si>
    <t>ｼﾛﾆｼﾏﾁ5</t>
  </si>
  <si>
    <t>城西町５丁目</t>
  </si>
  <si>
    <t>ｼﾛﾆｼﾏﾁ4</t>
  </si>
  <si>
    <t>城西町４丁目</t>
  </si>
  <si>
    <t>ｼﾛﾆｼﾏﾁ3</t>
  </si>
  <si>
    <t>城西町３丁目</t>
  </si>
  <si>
    <t>ｼﾛﾆｼﾏﾁ2</t>
  </si>
  <si>
    <t>城西町２丁目</t>
  </si>
  <si>
    <t>ｼﾛﾆｼﾏﾁ1</t>
  </si>
  <si>
    <t>城西町１丁目</t>
  </si>
  <si>
    <t>ｼﾞﾖｳﾎｸﾏﾁ2</t>
  </si>
  <si>
    <t>城北町２丁目</t>
  </si>
  <si>
    <t>ｼﾞﾖｳﾎｸﾏﾁ1</t>
  </si>
  <si>
    <t>城北町１丁目</t>
  </si>
  <si>
    <t>ｼﾞﾖｳﾅﾝﾏﾁ3</t>
  </si>
  <si>
    <t>城南町３丁目</t>
  </si>
  <si>
    <t>ｼﾞﾖｳﾅﾝﾏﾁ2</t>
  </si>
  <si>
    <t>城南町２丁目</t>
  </si>
  <si>
    <t>ｼﾞﾖｳﾅﾝﾏﾁ1</t>
  </si>
  <si>
    <t>城南町１丁目</t>
  </si>
  <si>
    <t>ｼﾓｼﾞﾖｳﾏﾁ5</t>
  </si>
  <si>
    <t>下条町５丁目</t>
  </si>
  <si>
    <t>ｼﾓｼﾞﾖｳﾏﾁ4</t>
  </si>
  <si>
    <t>下条町４丁目</t>
  </si>
  <si>
    <t>ｼﾓｼﾞﾖｳﾏﾁ3</t>
  </si>
  <si>
    <t>下条町３丁目</t>
  </si>
  <si>
    <t>ｼﾓｼﾞﾖｳﾏﾁ2</t>
  </si>
  <si>
    <t>下条町２丁目</t>
    <phoneticPr fontId="1"/>
  </si>
  <si>
    <t>ｼﾓｼﾞﾖｳﾏﾁ1</t>
  </si>
  <si>
    <t>下条町１丁目</t>
  </si>
  <si>
    <t>ｼﾏｷﾀ4</t>
  </si>
  <si>
    <t>嶋北４丁目</t>
  </si>
  <si>
    <t>ｼﾏｷﾀ3</t>
  </si>
  <si>
    <t>嶋北３丁目</t>
  </si>
  <si>
    <t>ｼﾏｷﾀ2</t>
  </si>
  <si>
    <t>嶋北２丁目</t>
  </si>
  <si>
    <t>ｼﾏｷﾀ1</t>
  </si>
  <si>
    <t>嶋北１丁目</t>
  </si>
  <si>
    <t>ｻｸﾗﾁﾖｳ</t>
  </si>
  <si>
    <t>桜町</t>
  </si>
  <si>
    <t>ｻｶﾅﾏﾁ</t>
  </si>
  <si>
    <t>肴町</t>
  </si>
  <si>
    <t>ｻｲﾜｲﾁﾖｳ</t>
  </si>
  <si>
    <t>幸町</t>
  </si>
  <si>
    <t>ｺﾆﾀﾞﾏﾁ</t>
  </si>
  <si>
    <t>小荷駄町</t>
  </si>
  <si>
    <t>ｺﾄﾌﾞｷﾁﾖｳ</t>
  </si>
  <si>
    <t>寿町</t>
  </si>
  <si>
    <t>ｺｼﾞﾗｶﾜﾏﾁ5</t>
  </si>
  <si>
    <t>小白川町５丁目</t>
  </si>
  <si>
    <t>ｺｼﾞﾗｶﾜﾏﾁ4</t>
  </si>
  <si>
    <t>小白川町４丁目</t>
  </si>
  <si>
    <t>ｺｼﾞﾗｶﾜﾏﾁ3</t>
  </si>
  <si>
    <t>小白川町３丁目</t>
  </si>
  <si>
    <t>ｺｼﾞﾗｶﾜﾏﾁ2</t>
  </si>
  <si>
    <t>小白川町２丁目</t>
  </si>
  <si>
    <t>ｺｼﾞﾗｶﾜﾏﾁ1</t>
  </si>
  <si>
    <t>小白川町１丁目</t>
  </si>
  <si>
    <t>ｺｼﾞﾗｶﾜﾏﾁ</t>
  </si>
  <si>
    <t>小白川町</t>
  </si>
  <si>
    <t>ｺｼｮｳﾏﾁ</t>
  </si>
  <si>
    <t>小姓町</t>
  </si>
  <si>
    <t>ｺｳﾅﾝ3</t>
  </si>
  <si>
    <t>江南３丁目</t>
  </si>
  <si>
    <t>ｺｳﾅﾝ2</t>
  </si>
  <si>
    <t>江南２丁目</t>
  </si>
  <si>
    <t>ｺｳﾅﾝ1</t>
  </si>
  <si>
    <t>江南１丁目</t>
  </si>
  <si>
    <t>ｸﾎﾞﾀ3</t>
  </si>
  <si>
    <t>久保田３丁目</t>
  </si>
  <si>
    <t>ｸﾎﾞﾀ2</t>
  </si>
  <si>
    <t>久保田２丁目</t>
  </si>
  <si>
    <t>ｸﾎﾞﾀ1</t>
  </si>
  <si>
    <t>久保田１丁目</t>
  </si>
  <si>
    <t>ｷﾖｽﾞﾐﾏﾁ3</t>
  </si>
  <si>
    <t>清住町３丁目</t>
  </si>
  <si>
    <t>ｷﾖｽﾞﾐﾏﾁ2</t>
  </si>
  <si>
    <t>清住町２丁目</t>
  </si>
  <si>
    <t>ｷﾖｽﾞﾐﾏﾁ1</t>
  </si>
  <si>
    <t>清住町１丁目</t>
  </si>
  <si>
    <t>ｷﾉﾐﾁﾖｳ</t>
  </si>
  <si>
    <t>木の実町</t>
  </si>
  <si>
    <t>ｷﾀﾔﾏｶﾞﾀ2</t>
  </si>
  <si>
    <t>北山形２丁目</t>
  </si>
  <si>
    <t>ｷﾀﾔﾏｶﾞﾀ1</t>
  </si>
  <si>
    <t>北山形１丁目</t>
  </si>
  <si>
    <t>ｷﾀﾏﾁ4</t>
  </si>
  <si>
    <t>北町４丁目</t>
  </si>
  <si>
    <t>ｷﾀﾏﾁ3</t>
  </si>
  <si>
    <t>北町３丁目</t>
  </si>
  <si>
    <t>ｷﾀﾏﾁ2</t>
  </si>
  <si>
    <t>北町２丁目</t>
  </si>
  <si>
    <t>ｷﾀﾏﾁ1</t>
  </si>
  <si>
    <t>北町１丁目</t>
  </si>
  <si>
    <t>ｶｽﾐﾁｮｳ3</t>
  </si>
  <si>
    <t>香澄町３丁目</t>
  </si>
  <si>
    <t>ｶｽﾐﾁｮｳ2</t>
  </si>
  <si>
    <t>香澄町２丁目</t>
  </si>
  <si>
    <t>ｶｽﾐﾁｮｳ1</t>
  </si>
  <si>
    <t>香澄町１丁目</t>
  </si>
  <si>
    <t>ｶｽｶﾞﾁﾖｳ</t>
  </si>
  <si>
    <t>春日町</t>
  </si>
  <si>
    <t>ｶｼﾞﾖｳﾏﾁ</t>
  </si>
  <si>
    <t>霞城町</t>
  </si>
  <si>
    <t>ｶｺﾞﾀ１</t>
  </si>
  <si>
    <t>篭田１丁目</t>
  </si>
  <si>
    <t>ｵｵﾃﾏﾁ</t>
  </si>
  <si>
    <t>大手町</t>
  </si>
  <si>
    <t>ｴﾝﾉｳｼﾞﾏﾁ</t>
  </si>
  <si>
    <t>円応寺町</t>
  </si>
  <si>
    <t>ｳﾜﾏﾁ5</t>
  </si>
  <si>
    <t>上町５丁目</t>
  </si>
  <si>
    <t>ｳﾜﾏﾁ4</t>
  </si>
  <si>
    <t>上町４丁目</t>
  </si>
  <si>
    <t>ｳﾜﾏﾁ3</t>
  </si>
  <si>
    <t>上町３丁目</t>
  </si>
  <si>
    <t>ｳﾜﾏﾁ2</t>
  </si>
  <si>
    <t>上町２丁目</t>
  </si>
  <si>
    <t>ｳﾜﾏﾁ1</t>
  </si>
  <si>
    <t>上町１丁目</t>
  </si>
  <si>
    <t>ｲﾂｶﾏﾁ</t>
  </si>
  <si>
    <t>五日町</t>
  </si>
  <si>
    <t>ｱﾗﾀﾞﾃﾏﾁ2</t>
  </si>
  <si>
    <t>荒楯町２丁目</t>
  </si>
  <si>
    <t>ｱﾗﾀﾞﾃﾏﾁ1</t>
  </si>
  <si>
    <t>荒楯町１丁目</t>
  </si>
  <si>
    <t>ｱｽﾞﾏﾁﾖｳ</t>
  </si>
  <si>
    <t>あずま町</t>
  </si>
  <si>
    <t>ｱｻﾋﾏﾁ</t>
  </si>
  <si>
    <t>あさひ町</t>
  </si>
  <si>
    <t>ｱｺﾔﾁﾖｳ3</t>
  </si>
  <si>
    <t>あこや町３丁目</t>
  </si>
  <si>
    <t>ｱｺﾔﾁﾖｳ2</t>
  </si>
  <si>
    <t>あこや町２丁目</t>
  </si>
  <si>
    <t>ｱｺﾔﾁﾖｳ1</t>
  </si>
  <si>
    <t>あこや町１丁目</t>
  </si>
  <si>
    <t>ｱｶﾈｶﾞｵｶ1</t>
  </si>
  <si>
    <t>あかねケ丘１丁目</t>
  </si>
  <si>
    <t>ｱｲｵｲﾁﾖｳ</t>
  </si>
  <si>
    <t>相生町</t>
  </si>
  <si>
    <t>ﾎﾝﾁｮｳ</t>
  </si>
  <si>
    <t>本庁管内計</t>
    <rPh sb="0" eb="2">
      <t>ホンチョウ</t>
    </rPh>
    <rPh sb="2" eb="4">
      <t>カンナイ</t>
    </rPh>
    <rPh sb="4" eb="5">
      <t>ケイ</t>
    </rPh>
    <phoneticPr fontId="14"/>
  </si>
  <si>
    <t>ﾔﾏｶﾞﾀｼ</t>
  </si>
  <si>
    <t>山形市合計</t>
    <rPh sb="0" eb="3">
      <t>ヤマガタシ</t>
    </rPh>
    <rPh sb="3" eb="5">
      <t>ゴウケイ</t>
    </rPh>
    <phoneticPr fontId="15"/>
  </si>
  <si>
    <t>地区</t>
    <rPh sb="0" eb="2">
      <t>チク</t>
    </rPh>
    <phoneticPr fontId="1"/>
  </si>
  <si>
    <t>女</t>
    <phoneticPr fontId="1"/>
  </si>
  <si>
    <t>男</t>
    <phoneticPr fontId="1"/>
  </si>
  <si>
    <t>人口</t>
    <phoneticPr fontId="1"/>
  </si>
  <si>
    <t>世帯数</t>
    <phoneticPr fontId="1"/>
  </si>
  <si>
    <t>町丁名（カナ）</t>
    <rPh sb="0" eb="1">
      <t>チョウ</t>
    </rPh>
    <rPh sb="1" eb="2">
      <t>チョウ</t>
    </rPh>
    <rPh sb="2" eb="3">
      <t>メイ</t>
    </rPh>
    <phoneticPr fontId="1"/>
  </si>
  <si>
    <t>町丁名</t>
    <rPh sb="0" eb="1">
      <t>チョウ</t>
    </rPh>
    <rPh sb="1" eb="2">
      <t>チョウ</t>
    </rPh>
    <rPh sb="2" eb="3">
      <t>メイ</t>
    </rPh>
    <phoneticPr fontId="1"/>
  </si>
  <si>
    <t>※町丁字は、平成27年10月1日現在の区域となります。</t>
    <rPh sb="1" eb="3">
      <t>チョウチョウ</t>
    </rPh>
    <rPh sb="3" eb="4">
      <t>アザ</t>
    </rPh>
    <rPh sb="6" eb="8">
      <t>ヘイセイ</t>
    </rPh>
    <rPh sb="10" eb="11">
      <t>ネン</t>
    </rPh>
    <rPh sb="13" eb="14">
      <t>ガツ</t>
    </rPh>
    <rPh sb="15" eb="16">
      <t>ニチ</t>
    </rPh>
    <rPh sb="16" eb="18">
      <t>ゲンザイ</t>
    </rPh>
    <rPh sb="19" eb="21">
      <t>クイキ</t>
    </rPh>
    <phoneticPr fontId="1"/>
  </si>
  <si>
    <t>２－６　町丁別世帯数・男女別人口</t>
    <phoneticPr fontId="1"/>
  </si>
  <si>
    <t>ﾐﾅﾐﾊﾝｺﾞｳ</t>
  </si>
  <si>
    <t>南半郷</t>
    <rPh sb="0" eb="1">
      <t>ミナミ</t>
    </rPh>
    <rPh sb="1" eb="2">
      <t>ハン</t>
    </rPh>
    <rPh sb="2" eb="3">
      <t>ゴウ</t>
    </rPh>
    <phoneticPr fontId="1"/>
  </si>
  <si>
    <t>ﾋｶﾞｼﾊﾝｺﾞｳ</t>
  </si>
  <si>
    <t>東半郷</t>
    <rPh sb="0" eb="1">
      <t>ヒガシ</t>
    </rPh>
    <rPh sb="1" eb="2">
      <t>ハン</t>
    </rPh>
    <rPh sb="2" eb="3">
      <t>ゴウ</t>
    </rPh>
    <phoneticPr fontId="1"/>
  </si>
  <si>
    <t>蔵王成沢</t>
  </si>
  <si>
    <t>ｻﾞｵｳﾐﾅﾐﾅﾘｻﾜ</t>
  </si>
  <si>
    <t>蔵王南成沢</t>
    <rPh sb="0" eb="2">
      <t>ザオウ</t>
    </rPh>
    <rPh sb="2" eb="3">
      <t>ミナミ</t>
    </rPh>
    <rPh sb="3" eb="5">
      <t>ナリサワ</t>
    </rPh>
    <phoneticPr fontId="1"/>
  </si>
  <si>
    <t>ｻﾞｵｳﾉｷﾞﾜ</t>
  </si>
  <si>
    <t>蔵王野際</t>
    <rPh sb="0" eb="2">
      <t>ザオウ</t>
    </rPh>
    <rPh sb="2" eb="3">
      <t>ノ</t>
    </rPh>
    <rPh sb="3" eb="4">
      <t>ギワ</t>
    </rPh>
    <phoneticPr fontId="1"/>
  </si>
  <si>
    <t>蔵王山間部</t>
    <rPh sb="0" eb="2">
      <t>ザオウ</t>
    </rPh>
    <rPh sb="2" eb="5">
      <t>サンカンブ</t>
    </rPh>
    <phoneticPr fontId="1"/>
  </si>
  <si>
    <t>ｻﾞｵｳｲｲﾀﾞ</t>
  </si>
  <si>
    <t>蔵王飯田</t>
    <rPh sb="0" eb="2">
      <t>ザオウ</t>
    </rPh>
    <rPh sb="2" eb="4">
      <t>イイダ</t>
    </rPh>
    <phoneticPr fontId="1"/>
  </si>
  <si>
    <t>ｵﾓﾃｻﾞｵｳ</t>
  </si>
  <si>
    <t>表蔵王</t>
    <rPh sb="0" eb="1">
      <t>オモテ</t>
    </rPh>
    <rPh sb="1" eb="2">
      <t>クラ</t>
    </rPh>
    <rPh sb="2" eb="3">
      <t>オウ</t>
    </rPh>
    <phoneticPr fontId="1"/>
  </si>
  <si>
    <t>蔵王半郷</t>
    <phoneticPr fontId="1"/>
  </si>
  <si>
    <t>ﾅﾐﾔﾅｷﾞ</t>
  </si>
  <si>
    <t>並柳</t>
    <rPh sb="0" eb="1">
      <t>ナミ</t>
    </rPh>
    <rPh sb="1" eb="2">
      <t>ヤナギ</t>
    </rPh>
    <phoneticPr fontId="1"/>
  </si>
  <si>
    <t>ﾔﾁﾏｴ</t>
  </si>
  <si>
    <t>谷地前</t>
    <rPh sb="0" eb="1">
      <t>ヤ</t>
    </rPh>
    <rPh sb="1" eb="2">
      <t>チ</t>
    </rPh>
    <rPh sb="2" eb="3">
      <t>マエ</t>
    </rPh>
    <phoneticPr fontId="1"/>
  </si>
  <si>
    <t>同地区の「大字二位田」と「大字長谷堂出倉」に分かれて集計されている。</t>
  </si>
  <si>
    <t>ﾋｶﾞｼﾆｲﾀﾞ</t>
  </si>
  <si>
    <t>東二位田</t>
    <rPh sb="0" eb="1">
      <t>ヒガシ</t>
    </rPh>
    <rPh sb="1" eb="2">
      <t>ニ</t>
    </rPh>
    <rPh sb="2" eb="3">
      <t>イ</t>
    </rPh>
    <rPh sb="3" eb="4">
      <t>タ</t>
    </rPh>
    <phoneticPr fontId="1"/>
  </si>
  <si>
    <t>大字菅沢</t>
    <rPh sb="0" eb="2">
      <t>オオアザ</t>
    </rPh>
    <rPh sb="2" eb="3">
      <t>スゲ</t>
    </rPh>
    <rPh sb="3" eb="4">
      <t>サワ</t>
    </rPh>
    <phoneticPr fontId="1"/>
  </si>
  <si>
    <t>ﾄﾞﾒｷ</t>
  </si>
  <si>
    <t>百目鬼</t>
    <rPh sb="0" eb="1">
      <t>ヒャク</t>
    </rPh>
    <rPh sb="1" eb="2">
      <t>メ</t>
    </rPh>
    <rPh sb="2" eb="3">
      <t>オニ</t>
    </rPh>
    <phoneticPr fontId="1"/>
  </si>
  <si>
    <t>大字長谷堂出倉</t>
    <rPh sb="0" eb="2">
      <t>オオアザ</t>
    </rPh>
    <rPh sb="2" eb="4">
      <t>ハセ</t>
    </rPh>
    <rPh sb="4" eb="5">
      <t>ドウ</t>
    </rPh>
    <rPh sb="5" eb="6">
      <t>デ</t>
    </rPh>
    <rPh sb="6" eb="7">
      <t>クラ</t>
    </rPh>
    <phoneticPr fontId="1"/>
  </si>
  <si>
    <t>ﾀｲｼﾄﾞｳ</t>
  </si>
  <si>
    <t>大師堂</t>
    <rPh sb="0" eb="1">
      <t>ダイ</t>
    </rPh>
    <rPh sb="1" eb="2">
      <t>シ</t>
    </rPh>
    <rPh sb="2" eb="3">
      <t>ドウ</t>
    </rPh>
    <phoneticPr fontId="1"/>
  </si>
  <si>
    <t>ｱｶｼﾄﾞｳ</t>
  </si>
  <si>
    <t>明石堂</t>
    <rPh sb="0" eb="1">
      <t>メイ</t>
    </rPh>
    <rPh sb="1" eb="2">
      <t>イシ</t>
    </rPh>
    <rPh sb="2" eb="3">
      <t>ドウ</t>
    </rPh>
    <phoneticPr fontId="1"/>
  </si>
  <si>
    <t>ﾌｼﾞｻﾜｶﾞﾜ</t>
  </si>
  <si>
    <t>藤沢川</t>
    <rPh sb="0" eb="1">
      <t>フジ</t>
    </rPh>
    <rPh sb="1" eb="2">
      <t>サワ</t>
    </rPh>
    <rPh sb="2" eb="3">
      <t>カワ</t>
    </rPh>
    <phoneticPr fontId="1"/>
  </si>
  <si>
    <t>大字村木沢佐野，金沢</t>
    <rPh sb="0" eb="2">
      <t>オオアザ</t>
    </rPh>
    <rPh sb="2" eb="5">
      <t>ムラキザワ</t>
    </rPh>
    <rPh sb="5" eb="7">
      <t>サノ</t>
    </rPh>
    <rPh sb="8" eb="10">
      <t>カナザワ</t>
    </rPh>
    <phoneticPr fontId="1"/>
  </si>
  <si>
    <t>ｻｸﾗｶﾞｵｶ</t>
  </si>
  <si>
    <t>桜ケ丘</t>
    <rPh sb="0" eb="1">
      <t>サクラ</t>
    </rPh>
    <rPh sb="2" eb="3">
      <t>オカ</t>
    </rPh>
    <phoneticPr fontId="1"/>
  </si>
  <si>
    <t>明神前</t>
    <rPh sb="0" eb="1">
      <t>メイ</t>
    </rPh>
    <rPh sb="1" eb="2">
      <t>カミ</t>
    </rPh>
    <rPh sb="2" eb="3">
      <t>マエ</t>
    </rPh>
    <phoneticPr fontId="1"/>
  </si>
  <si>
    <t>ﾐｮｳｼﾞﾝﾏｴ</t>
  </si>
  <si>
    <t>⇒</t>
    <phoneticPr fontId="1"/>
  </si>
  <si>
    <t>ﾊｸﾞﾛﾄﾞｳ</t>
  </si>
  <si>
    <t>羽黒堂</t>
    <rPh sb="0" eb="1">
      <t>ハ</t>
    </rPh>
    <rPh sb="1" eb="2">
      <t>クロ</t>
    </rPh>
    <rPh sb="2" eb="3">
      <t>ドウ</t>
    </rPh>
    <phoneticPr fontId="1"/>
  </si>
  <si>
    <t>中沼</t>
    <rPh sb="0" eb="1">
      <t>ナカ</t>
    </rPh>
    <rPh sb="1" eb="2">
      <t>ヌマ</t>
    </rPh>
    <phoneticPr fontId="1"/>
  </si>
  <si>
    <t>同地区の「大字沼木」と，飯塚地区の「飯塚町飯塚」に分かれて集計されている。</t>
  </si>
  <si>
    <t>長苗代</t>
    <rPh sb="0" eb="1">
      <t>ナガ</t>
    </rPh>
    <rPh sb="1" eb="2">
      <t>ナワ</t>
    </rPh>
    <rPh sb="2" eb="3">
      <t>シロ</t>
    </rPh>
    <phoneticPr fontId="1"/>
  </si>
  <si>
    <t>ｷﾉﾒﾀﾞ</t>
  </si>
  <si>
    <t>木ノ目田</t>
    <rPh sb="0" eb="1">
      <t>キ</t>
    </rPh>
    <rPh sb="2" eb="3">
      <t>メ</t>
    </rPh>
    <rPh sb="3" eb="4">
      <t>タ</t>
    </rPh>
    <phoneticPr fontId="1"/>
  </si>
  <si>
    <t>飯沢</t>
    <rPh sb="0" eb="1">
      <t>イイ</t>
    </rPh>
    <rPh sb="1" eb="2">
      <t>サワ</t>
    </rPh>
    <phoneticPr fontId="1"/>
  </si>
  <si>
    <t>「大字沼木」と「高堂」に分かれて集計されている。</t>
  </si>
  <si>
    <t>ｼﾛﾓﾘ</t>
  </si>
  <si>
    <t>城森</t>
    <rPh sb="0" eb="1">
      <t>シロ</t>
    </rPh>
    <rPh sb="1" eb="2">
      <t>モリ</t>
    </rPh>
    <phoneticPr fontId="1"/>
  </si>
  <si>
    <t>ｵｵﾐﾁﾊﾞﾀ</t>
  </si>
  <si>
    <t>大道端</t>
    <rPh sb="0" eb="1">
      <t>オオ</t>
    </rPh>
    <rPh sb="1" eb="2">
      <t>ミチ</t>
    </rPh>
    <rPh sb="2" eb="3">
      <t>ハシ</t>
    </rPh>
    <phoneticPr fontId="1"/>
  </si>
  <si>
    <t>ﾊﾅｵｶ</t>
  </si>
  <si>
    <t>花岡</t>
    <rPh sb="0" eb="1">
      <t>ハナ</t>
    </rPh>
    <rPh sb="1" eb="2">
      <t>オカ</t>
    </rPh>
    <phoneticPr fontId="1"/>
  </si>
  <si>
    <t>ﾄｳﾉﾏｴ</t>
  </si>
  <si>
    <t>塔の前</t>
    <rPh sb="0" eb="1">
      <t>トウ</t>
    </rPh>
    <rPh sb="2" eb="3">
      <t>マエ</t>
    </rPh>
    <phoneticPr fontId="1"/>
  </si>
  <si>
    <t>ﾃﾗﾆｼ</t>
  </si>
  <si>
    <t>寺西</t>
    <rPh sb="0" eb="1">
      <t>テラ</t>
    </rPh>
    <rPh sb="1" eb="2">
      <t>ニシ</t>
    </rPh>
    <phoneticPr fontId="1"/>
  </si>
  <si>
    <t>ｾﾝｺﾞｸ</t>
  </si>
  <si>
    <t>千石</t>
    <rPh sb="0" eb="1">
      <t>セン</t>
    </rPh>
    <rPh sb="1" eb="2">
      <t>イシ</t>
    </rPh>
    <phoneticPr fontId="1"/>
  </si>
  <si>
    <t>ｼﾓﾔﾅｷﾞ</t>
  </si>
  <si>
    <t>下柳</t>
    <rPh sb="0" eb="1">
      <t>シモ</t>
    </rPh>
    <rPh sb="1" eb="2">
      <t>ヤナギ</t>
    </rPh>
    <phoneticPr fontId="1"/>
  </si>
  <si>
    <t>ｶﾐﾔﾅｷﾞ</t>
  </si>
  <si>
    <t>上柳</t>
    <rPh sb="0" eb="1">
      <t>カミ</t>
    </rPh>
    <rPh sb="1" eb="2">
      <t>ヤナギ</t>
    </rPh>
    <phoneticPr fontId="1"/>
  </si>
  <si>
    <t>大字船町</t>
    <rPh sb="0" eb="2">
      <t>オオアザ</t>
    </rPh>
    <rPh sb="2" eb="4">
      <t>フナマチ</t>
    </rPh>
    <phoneticPr fontId="1"/>
  </si>
  <si>
    <t>ﾑｶｲｼﾝﾃﾞﾝ</t>
  </si>
  <si>
    <t>大字向新田</t>
    <rPh sb="0" eb="2">
      <t>オオアザ</t>
    </rPh>
    <rPh sb="2" eb="3">
      <t>ムカイ</t>
    </rPh>
    <rPh sb="3" eb="5">
      <t>シンデン</t>
    </rPh>
    <phoneticPr fontId="1"/>
  </si>
  <si>
    <t>大字見崎</t>
    <rPh sb="0" eb="2">
      <t>オオアザ</t>
    </rPh>
    <rPh sb="2" eb="4">
      <t>ミサキ</t>
    </rPh>
    <phoneticPr fontId="1"/>
  </si>
  <si>
    <t>ﾐｻｷｶﾜﾗ</t>
  </si>
  <si>
    <t>見崎川原</t>
    <rPh sb="0" eb="2">
      <t>ミサキ</t>
    </rPh>
    <rPh sb="2" eb="4">
      <t>カワラ</t>
    </rPh>
    <phoneticPr fontId="1"/>
  </si>
  <si>
    <t>大字中野</t>
    <rPh sb="0" eb="2">
      <t>オオアザ</t>
    </rPh>
    <rPh sb="2" eb="4">
      <t>ナカノ</t>
    </rPh>
    <phoneticPr fontId="1"/>
  </si>
  <si>
    <t>ﾋｶﾞｼｶｺﾞﾉﾏﾁ</t>
  </si>
  <si>
    <t>東篭野町</t>
    <rPh sb="0" eb="1">
      <t>ヒガシ</t>
    </rPh>
    <rPh sb="1" eb="4">
      <t>カゴノマチ</t>
    </rPh>
    <phoneticPr fontId="1"/>
  </si>
  <si>
    <t>ﾊﾁﾏﾝﾏｴ</t>
  </si>
  <si>
    <t>八幡前</t>
    <rPh sb="0" eb="1">
      <t>ハチ</t>
    </rPh>
    <rPh sb="1" eb="2">
      <t>ハタ</t>
    </rPh>
    <rPh sb="2" eb="3">
      <t>マエ</t>
    </rPh>
    <phoneticPr fontId="1"/>
  </si>
  <si>
    <t>ﾆｼﾅｶﾉ</t>
  </si>
  <si>
    <t>大字西中野</t>
    <rPh sb="0" eb="2">
      <t>オオアザ</t>
    </rPh>
    <rPh sb="2" eb="3">
      <t>ニシ</t>
    </rPh>
    <rPh sb="3" eb="5">
      <t>ナカノ</t>
    </rPh>
    <phoneticPr fontId="1"/>
  </si>
  <si>
    <t>ﾅﾅｼﾞｭｳｶﾞﾘ</t>
  </si>
  <si>
    <t>七十刈</t>
    <rPh sb="0" eb="1">
      <t>ナナ</t>
    </rPh>
    <rPh sb="1" eb="2">
      <t>ジュウ</t>
    </rPh>
    <rPh sb="2" eb="3">
      <t>カ</t>
    </rPh>
    <phoneticPr fontId="1"/>
  </si>
  <si>
    <t>樋越</t>
    <rPh sb="0" eb="1">
      <t>ヒ</t>
    </rPh>
    <rPh sb="1" eb="2">
      <t>コ</t>
    </rPh>
    <phoneticPr fontId="1"/>
  </si>
  <si>
    <t>「大字今塚」と「沖町」に分かれて集計されている。</t>
  </si>
  <si>
    <t>ﾄｳｼﾞﾔｼｷ</t>
  </si>
  <si>
    <t>藤治屋敷</t>
    <rPh sb="0" eb="1">
      <t>フジ</t>
    </rPh>
    <rPh sb="1" eb="2">
      <t>ジ</t>
    </rPh>
    <rPh sb="2" eb="4">
      <t>ヤシキ</t>
    </rPh>
    <phoneticPr fontId="1"/>
  </si>
  <si>
    <t>大字今塚</t>
    <rPh sb="0" eb="2">
      <t>オオアザ</t>
    </rPh>
    <rPh sb="2" eb="3">
      <t>イマ</t>
    </rPh>
    <rPh sb="3" eb="4">
      <t>ツカ</t>
    </rPh>
    <phoneticPr fontId="1"/>
  </si>
  <si>
    <t>ﾀﾞﾝﾉﾏｴ</t>
  </si>
  <si>
    <t>檀野前</t>
    <rPh sb="0" eb="1">
      <t>ダン</t>
    </rPh>
    <rPh sb="1" eb="2">
      <t>ノ</t>
    </rPh>
    <rPh sb="2" eb="3">
      <t>マエ</t>
    </rPh>
    <phoneticPr fontId="1"/>
  </si>
  <si>
    <t>ﾀｶﾀﾞ</t>
  </si>
  <si>
    <t>高田</t>
    <rPh sb="0" eb="1">
      <t>タカ</t>
    </rPh>
    <rPh sb="1" eb="2">
      <t>タ</t>
    </rPh>
    <phoneticPr fontId="1"/>
  </si>
  <si>
    <t>ｼﾗｶﾜ</t>
  </si>
  <si>
    <t>白川</t>
    <rPh sb="0" eb="1">
      <t>シラ</t>
    </rPh>
    <rPh sb="1" eb="2">
      <t>カワ</t>
    </rPh>
    <phoneticPr fontId="1"/>
  </si>
  <si>
    <t>境田町</t>
    <rPh sb="0" eb="1">
      <t>サカイ</t>
    </rPh>
    <rPh sb="1" eb="2">
      <t>タ</t>
    </rPh>
    <rPh sb="2" eb="3">
      <t>マチ</t>
    </rPh>
    <phoneticPr fontId="1"/>
  </si>
  <si>
    <t>「沖町」と「大字見崎」に分かれて集計されている。</t>
  </si>
  <si>
    <t>ｷﾀﾀﾞ</t>
  </si>
  <si>
    <t>北田</t>
    <rPh sb="0" eb="1">
      <t>キタ</t>
    </rPh>
    <rPh sb="1" eb="2">
      <t>タ</t>
    </rPh>
    <phoneticPr fontId="1"/>
  </si>
  <si>
    <t>ﾖｺｲ</t>
  </si>
  <si>
    <t>横井</t>
    <rPh sb="0" eb="1">
      <t>ヨコ</t>
    </rPh>
    <rPh sb="1" eb="2">
      <t>イ</t>
    </rPh>
    <phoneticPr fontId="1"/>
  </si>
  <si>
    <t>大字陣場</t>
    <rPh sb="0" eb="2">
      <t>オオアザ</t>
    </rPh>
    <rPh sb="2" eb="4">
      <t>ジンバ</t>
    </rPh>
    <phoneticPr fontId="1"/>
  </si>
  <si>
    <t>大字陣場新田</t>
    <rPh sb="0" eb="2">
      <t>オオアザ</t>
    </rPh>
    <rPh sb="2" eb="4">
      <t>ジンバ</t>
    </rPh>
    <rPh sb="4" eb="6">
      <t>シンデン</t>
    </rPh>
    <phoneticPr fontId="1"/>
  </si>
  <si>
    <t>行才</t>
    <rPh sb="0" eb="1">
      <t>ギョウ</t>
    </rPh>
    <rPh sb="1" eb="2">
      <t>サイ</t>
    </rPh>
    <phoneticPr fontId="1"/>
  </si>
  <si>
    <t>ｷﾞｮｳｻｲ</t>
  </si>
  <si>
    <t>大字内表</t>
    <rPh sb="0" eb="2">
      <t>オオアザ</t>
    </rPh>
    <rPh sb="2" eb="3">
      <t>ウチ</t>
    </rPh>
    <rPh sb="3" eb="4">
      <t>オモテ</t>
    </rPh>
    <phoneticPr fontId="1"/>
  </si>
  <si>
    <t>北江俣</t>
    <rPh sb="0" eb="1">
      <t>キタ</t>
    </rPh>
    <rPh sb="1" eb="2">
      <t>エ</t>
    </rPh>
    <rPh sb="2" eb="3">
      <t>マタ</t>
    </rPh>
    <phoneticPr fontId="1"/>
  </si>
  <si>
    <t>江俣</t>
  </si>
  <si>
    <t>ｳﾜｴ</t>
  </si>
  <si>
    <t>上江</t>
    <rPh sb="0" eb="1">
      <t>ウエ</t>
    </rPh>
    <rPh sb="1" eb="2">
      <t>エ</t>
    </rPh>
    <phoneticPr fontId="1"/>
  </si>
  <si>
    <t>内表東</t>
    <rPh sb="0" eb="1">
      <t>ウチ</t>
    </rPh>
    <rPh sb="1" eb="2">
      <t>オモテ</t>
    </rPh>
    <rPh sb="2" eb="3">
      <t>ヒガシ</t>
    </rPh>
    <phoneticPr fontId="1"/>
  </si>
  <si>
    <t>大字下椹沢</t>
  </si>
  <si>
    <t>ﾔﾅｷﾞﾀﾞ</t>
  </si>
  <si>
    <t>柳田</t>
    <rPh sb="0" eb="1">
      <t>ヤナギ</t>
    </rPh>
    <rPh sb="1" eb="2">
      <t>タ</t>
    </rPh>
    <phoneticPr fontId="1"/>
  </si>
  <si>
    <t>同地区の「大字下椹沢」と，金井地区の「大字志戸田上志戸田」に分かれて集計されている。</t>
  </si>
  <si>
    <t>ﾍｲﾀﾞ</t>
  </si>
  <si>
    <t>平田</t>
    <rPh sb="0" eb="1">
      <t>ヘイ</t>
    </rPh>
    <rPh sb="1" eb="2">
      <t>タ</t>
    </rPh>
    <phoneticPr fontId="1"/>
  </si>
  <si>
    <t>西崎</t>
    <rPh sb="0" eb="1">
      <t>ニシ</t>
    </rPh>
    <rPh sb="1" eb="2">
      <t>サキ</t>
    </rPh>
    <phoneticPr fontId="1"/>
  </si>
  <si>
    <t>大字上椹沢</t>
  </si>
  <si>
    <t>同地区の「大字上椹沢」と「大字下椹沢」に分かれて集計されている。</t>
  </si>
  <si>
    <t>ﾃﾝｼﾞﾝﾀﾞｲ</t>
  </si>
  <si>
    <t>天神台</t>
    <rPh sb="0" eb="1">
      <t>テン</t>
    </rPh>
    <rPh sb="1" eb="2">
      <t>カミ</t>
    </rPh>
    <rPh sb="2" eb="3">
      <t>ダイ</t>
    </rPh>
    <phoneticPr fontId="1"/>
  </si>
  <si>
    <t>ﾁﾖﾀﾞ</t>
  </si>
  <si>
    <t>千代田</t>
    <rPh sb="0" eb="1">
      <t>セン</t>
    </rPh>
    <rPh sb="1" eb="2">
      <t>ダイ</t>
    </rPh>
    <rPh sb="2" eb="3">
      <t>タ</t>
    </rPh>
    <phoneticPr fontId="1"/>
  </si>
  <si>
    <t>ｽﾅﾂﾞｶ</t>
  </si>
  <si>
    <t>砂塚</t>
    <rPh sb="0" eb="1">
      <t>スナ</t>
    </rPh>
    <rPh sb="1" eb="2">
      <t>ツカ</t>
    </rPh>
    <phoneticPr fontId="1"/>
  </si>
  <si>
    <t>ｺｶﾞﾈ</t>
  </si>
  <si>
    <t>黄金</t>
    <rPh sb="0" eb="1">
      <t>キ</t>
    </rPh>
    <rPh sb="1" eb="2">
      <t>キン</t>
    </rPh>
    <phoneticPr fontId="1"/>
  </si>
  <si>
    <t>ｶﾅｲｼﾀﾞ</t>
  </si>
  <si>
    <t>金石田</t>
    <rPh sb="0" eb="1">
      <t>キン</t>
    </rPh>
    <rPh sb="1" eb="2">
      <t>イシ</t>
    </rPh>
    <rPh sb="2" eb="3">
      <t>タ</t>
    </rPh>
    <phoneticPr fontId="1"/>
  </si>
  <si>
    <t>横道</t>
    <rPh sb="0" eb="1">
      <t>ヨコ</t>
    </rPh>
    <rPh sb="1" eb="2">
      <t>ミチ</t>
    </rPh>
    <phoneticPr fontId="1"/>
  </si>
  <si>
    <t>ﾐﾔｳﾗ</t>
  </si>
  <si>
    <t>宮浦</t>
  </si>
  <si>
    <t>宮浦</t>
    <phoneticPr fontId="1"/>
  </si>
  <si>
    <t>ﾆｼﾐﾀﾞ</t>
  </si>
  <si>
    <t>西見田</t>
    <rPh sb="0" eb="1">
      <t>ニシ</t>
    </rPh>
    <rPh sb="1" eb="2">
      <t>ミ</t>
    </rPh>
    <rPh sb="2" eb="3">
      <t>タ</t>
    </rPh>
    <phoneticPr fontId="1"/>
  </si>
  <si>
    <t>ｲｼｾﾞｷ</t>
  </si>
  <si>
    <t>石関</t>
    <rPh sb="0" eb="1">
      <t>イシ</t>
    </rPh>
    <rPh sb="1" eb="2">
      <t>セキ</t>
    </rPh>
    <phoneticPr fontId="1"/>
  </si>
  <si>
    <t>飯塚口</t>
    <rPh sb="2" eb="3">
      <t>クチ</t>
    </rPh>
    <phoneticPr fontId="1"/>
  </si>
  <si>
    <t>平久保</t>
    <rPh sb="0" eb="3">
      <t>ヒラクボ</t>
    </rPh>
    <phoneticPr fontId="1"/>
  </si>
  <si>
    <t>平久保</t>
    <rPh sb="0" eb="1">
      <t>ヒラ</t>
    </rPh>
    <rPh sb="1" eb="2">
      <t>ク</t>
    </rPh>
    <rPh sb="2" eb="3">
      <t>ホ</t>
    </rPh>
    <phoneticPr fontId="1"/>
  </si>
  <si>
    <t>同地区の「落合町」と鈴川地区の「大野目町，平久保」に分かれて集計されている。</t>
  </si>
  <si>
    <t>ｻｶｴﾊﾞﾗ</t>
  </si>
  <si>
    <t>栄原</t>
    <rPh sb="0" eb="1">
      <t>エイ</t>
    </rPh>
    <rPh sb="1" eb="2">
      <t>ハラ</t>
    </rPh>
    <phoneticPr fontId="1"/>
  </si>
  <si>
    <t>集計上含まれる先の町丁字</t>
    <rPh sb="0" eb="2">
      <t>シュウケイ</t>
    </rPh>
    <rPh sb="2" eb="3">
      <t>ジョウ</t>
    </rPh>
    <rPh sb="3" eb="4">
      <t>フク</t>
    </rPh>
    <rPh sb="7" eb="8">
      <t>サキ</t>
    </rPh>
    <rPh sb="9" eb="11">
      <t>チョウチョウ</t>
    </rPh>
    <rPh sb="11" eb="12">
      <t>アザ</t>
    </rPh>
    <phoneticPr fontId="1"/>
  </si>
  <si>
    <t>ﾌﾘｶﾞﾅ</t>
    <phoneticPr fontId="1"/>
  </si>
  <si>
    <t>町丁字</t>
    <rPh sb="0" eb="2">
      <t>チョウチョウ</t>
    </rPh>
    <rPh sb="2" eb="3">
      <t>アザ</t>
    </rPh>
    <phoneticPr fontId="1"/>
  </si>
  <si>
    <t>平成２７年国勢調査時の変更点</t>
    <rPh sb="9" eb="10">
      <t>ジ</t>
    </rPh>
    <rPh sb="11" eb="13">
      <t>ヘンコウ</t>
    </rPh>
    <rPh sb="13" eb="14">
      <t>テン</t>
    </rPh>
    <phoneticPr fontId="1"/>
  </si>
  <si>
    <t>平成２２年国勢調査 山形市 町丁別世帯数と人口　町丁別区分の注意</t>
    <rPh sb="24" eb="26">
      <t>チョウチョウ</t>
    </rPh>
    <rPh sb="26" eb="27">
      <t>ベツ</t>
    </rPh>
    <rPh sb="27" eb="29">
      <t>クブン</t>
    </rPh>
    <phoneticPr fontId="1"/>
  </si>
  <si>
    <t>資料　国勢調査</t>
  </si>
  <si>
    <t xml:space="preserve"> 85歳以上</t>
    <phoneticPr fontId="1"/>
  </si>
  <si>
    <t>80 ～ 84</t>
  </si>
  <si>
    <t>75 ～ 79</t>
  </si>
  <si>
    <t>70 ～ 74</t>
  </si>
  <si>
    <t>65 ～ 69</t>
  </si>
  <si>
    <t>60 ～ 64</t>
  </si>
  <si>
    <t>55 ～ 59</t>
  </si>
  <si>
    <t>50 ～ 54</t>
  </si>
  <si>
    <t>45 ～ 49</t>
  </si>
  <si>
    <t>40 ～ 44</t>
  </si>
  <si>
    <t>35 ～ 39</t>
  </si>
  <si>
    <t>30 ～ 34</t>
  </si>
  <si>
    <t>25 ～ 29</t>
  </si>
  <si>
    <t>-</t>
  </si>
  <si>
    <t>20 ～ 24</t>
  </si>
  <si>
    <t xml:space="preserve">    15 ～ 19 歳</t>
    <phoneticPr fontId="1"/>
  </si>
  <si>
    <t>平成 22年</t>
    <phoneticPr fontId="1"/>
  </si>
  <si>
    <t>平成 17年</t>
    <phoneticPr fontId="1"/>
  </si>
  <si>
    <t>-</t>
    <phoneticPr fontId="1"/>
  </si>
  <si>
    <t>平成 12年</t>
    <phoneticPr fontId="1"/>
  </si>
  <si>
    <t>平成  7年</t>
    <phoneticPr fontId="1"/>
  </si>
  <si>
    <t>平成  2年</t>
    <phoneticPr fontId="1"/>
  </si>
  <si>
    <t xml:space="preserve">     55</t>
    <phoneticPr fontId="1"/>
  </si>
  <si>
    <t xml:space="preserve">     50</t>
    <phoneticPr fontId="1"/>
  </si>
  <si>
    <t>昭和 45年</t>
    <phoneticPr fontId="1"/>
  </si>
  <si>
    <t>不　詳</t>
  </si>
  <si>
    <t>離　別　</t>
  </si>
  <si>
    <t>死　別</t>
  </si>
  <si>
    <t>有配偶</t>
  </si>
  <si>
    <t>未　婚</t>
  </si>
  <si>
    <t>区　分</t>
    <phoneticPr fontId="1"/>
  </si>
  <si>
    <t>２－７　年齢階層別配偶関係の男女別１５歳以上人口</t>
    <phoneticPr fontId="1"/>
  </si>
  <si>
    <t>資料　国勢調査（労働力状態不詳含む）</t>
    <rPh sb="8" eb="11">
      <t>ロウドウリョク</t>
    </rPh>
    <rPh sb="11" eb="13">
      <t>ジョウタイ</t>
    </rPh>
    <rPh sb="13" eb="15">
      <t>フショウ</t>
    </rPh>
    <rPh sb="15" eb="16">
      <t>フク</t>
    </rPh>
    <phoneticPr fontId="1"/>
  </si>
  <si>
    <t>非労働力人口</t>
  </si>
  <si>
    <t>　完全失業者</t>
  </si>
  <si>
    <t>　　休んでいた</t>
  </si>
  <si>
    <t>　　通学のかたわら仕事</t>
  </si>
  <si>
    <t>　　家事のほか仕事</t>
  </si>
  <si>
    <t>　　おもに仕事</t>
  </si>
  <si>
    <t>　就　業　者</t>
  </si>
  <si>
    <t>労働力人口</t>
  </si>
  <si>
    <t>総　　　数         1)</t>
  </si>
  <si>
    <t>(%)</t>
  </si>
  <si>
    <t>構成比</t>
  </si>
  <si>
    <t>平成27年</t>
    <phoneticPr fontId="1"/>
  </si>
  <si>
    <t>平成22年</t>
    <phoneticPr fontId="1"/>
  </si>
  <si>
    <t>平成7年</t>
    <phoneticPr fontId="1"/>
  </si>
  <si>
    <t>平成2年</t>
    <phoneticPr fontId="1"/>
  </si>
  <si>
    <t>昭和60年</t>
    <rPh sb="0" eb="2">
      <t>ショウワ</t>
    </rPh>
    <rPh sb="4" eb="5">
      <t>ネン</t>
    </rPh>
    <phoneticPr fontId="1"/>
  </si>
  <si>
    <t>昭和55年</t>
    <phoneticPr fontId="1"/>
  </si>
  <si>
    <t>区　　　分</t>
  </si>
  <si>
    <t>　１）総数には、労働力状態「不詳」を含みます。</t>
    <phoneticPr fontId="1"/>
  </si>
  <si>
    <t>　分類不能の産業</t>
  </si>
  <si>
    <t xml:space="preserve"> 　　　　　</t>
    <phoneticPr fontId="1"/>
  </si>
  <si>
    <t xml:space="preserve"> 　公務（他に分類されないもの）</t>
    <phoneticPr fontId="1"/>
  </si>
  <si>
    <t>　 サービス業（他に分類されないもの）</t>
    <rPh sb="8" eb="9">
      <t>タ</t>
    </rPh>
    <rPh sb="10" eb="12">
      <t>ブンルイ</t>
    </rPh>
    <phoneticPr fontId="1"/>
  </si>
  <si>
    <t>　 複合サービス業</t>
    <rPh sb="2" eb="4">
      <t>フクゴウ</t>
    </rPh>
    <rPh sb="8" eb="9">
      <t>ギョウ</t>
    </rPh>
    <phoneticPr fontId="1"/>
  </si>
  <si>
    <t>　 教育・学習支援業</t>
    <rPh sb="2" eb="4">
      <t>キョウイク</t>
    </rPh>
    <rPh sb="5" eb="7">
      <t>ガクシュウ</t>
    </rPh>
    <rPh sb="7" eb="9">
      <t>シエン</t>
    </rPh>
    <rPh sb="9" eb="10">
      <t>ギョウ</t>
    </rPh>
    <phoneticPr fontId="1"/>
  </si>
  <si>
    <t>　 医療・福祉</t>
    <rPh sb="2" eb="4">
      <t>イリョウ</t>
    </rPh>
    <rPh sb="5" eb="7">
      <t>フクシ</t>
    </rPh>
    <phoneticPr fontId="1"/>
  </si>
  <si>
    <t>　 飲食店・宿泊業</t>
    <rPh sb="2" eb="4">
      <t>インショク</t>
    </rPh>
    <rPh sb="4" eb="5">
      <t>テン</t>
    </rPh>
    <rPh sb="6" eb="8">
      <t>シュクハク</t>
    </rPh>
    <rPh sb="8" eb="9">
      <t>ギョウ</t>
    </rPh>
    <phoneticPr fontId="1"/>
  </si>
  <si>
    <t xml:space="preserve"> 　不動産業</t>
    <phoneticPr fontId="1"/>
  </si>
  <si>
    <t xml:space="preserve"> 　金融・保険業</t>
    <phoneticPr fontId="1"/>
  </si>
  <si>
    <t xml:space="preserve"> 　卸売・小売業、飲食店</t>
    <phoneticPr fontId="1"/>
  </si>
  <si>
    <t>　 卸売・小売業</t>
    <phoneticPr fontId="1"/>
  </si>
  <si>
    <t>　 運輪業</t>
    <rPh sb="4" eb="5">
      <t>ギョウ</t>
    </rPh>
    <phoneticPr fontId="1"/>
  </si>
  <si>
    <t>　 情報通信業</t>
    <rPh sb="2" eb="4">
      <t>ジョウホウ</t>
    </rPh>
    <rPh sb="4" eb="7">
      <t>ツウシンギョウ</t>
    </rPh>
    <phoneticPr fontId="1"/>
  </si>
  <si>
    <t>　 電気・ガス・熱供給・水道業</t>
    <phoneticPr fontId="1"/>
  </si>
  <si>
    <t>　第３次産業</t>
  </si>
  <si>
    <t>　　製　造　業</t>
  </si>
  <si>
    <t>　　建　設　業</t>
  </si>
  <si>
    <t>　　鉱　　　業</t>
    <phoneticPr fontId="1"/>
  </si>
  <si>
    <t>　第２次産業</t>
  </si>
  <si>
    <t>　　漁　　　業</t>
    <phoneticPr fontId="1"/>
  </si>
  <si>
    <t>　　林　　　業</t>
    <phoneticPr fontId="1"/>
  </si>
  <si>
    <t>　　農　　　業</t>
    <phoneticPr fontId="1"/>
  </si>
  <si>
    <t>　第１次産業</t>
  </si>
  <si>
    <t>総　　数</t>
    <phoneticPr fontId="1"/>
  </si>
  <si>
    <t>　分類不能の産業は、第１、２、３次産業に含めません。</t>
    <phoneticPr fontId="1"/>
  </si>
  <si>
    <t>２－９　産業別、男女別１５歳以上就業者数</t>
    <phoneticPr fontId="1"/>
  </si>
  <si>
    <t xml:space="preserve">     分類不能の産業</t>
    <phoneticPr fontId="1"/>
  </si>
  <si>
    <t xml:space="preserve">      公務（他に分類されるものを除く）</t>
    <rPh sb="19" eb="20">
      <t>ノゾ</t>
    </rPh>
    <phoneticPr fontId="1"/>
  </si>
  <si>
    <t>　　サービス業（他に分類されないもの）</t>
    <rPh sb="8" eb="9">
      <t>タ</t>
    </rPh>
    <rPh sb="10" eb="12">
      <t>ブンルイ</t>
    </rPh>
    <phoneticPr fontId="1"/>
  </si>
  <si>
    <t xml:space="preserve">      複合サービス業</t>
    <rPh sb="6" eb="8">
      <t>フクゴウ</t>
    </rPh>
    <rPh sb="12" eb="13">
      <t>ギョウ</t>
    </rPh>
    <phoneticPr fontId="1"/>
  </si>
  <si>
    <t xml:space="preserve">      医療・福祉</t>
    <rPh sb="6" eb="8">
      <t>イリョウ</t>
    </rPh>
    <rPh sb="9" eb="11">
      <t>フクシ</t>
    </rPh>
    <phoneticPr fontId="1"/>
  </si>
  <si>
    <t xml:space="preserve">      教育・学習支援業</t>
    <rPh sb="6" eb="8">
      <t>キョウイク</t>
    </rPh>
    <rPh sb="9" eb="11">
      <t>ガクシュウ</t>
    </rPh>
    <rPh sb="11" eb="13">
      <t>シエン</t>
    </rPh>
    <rPh sb="13" eb="14">
      <t>ギョウ</t>
    </rPh>
    <phoneticPr fontId="1"/>
  </si>
  <si>
    <t>　   生活関連サービス業・娯楽業</t>
    <rPh sb="4" eb="6">
      <t>セイカツ</t>
    </rPh>
    <rPh sb="6" eb="8">
      <t>カンレン</t>
    </rPh>
    <rPh sb="12" eb="13">
      <t>ギョウ</t>
    </rPh>
    <rPh sb="14" eb="16">
      <t>ゴラク</t>
    </rPh>
    <rPh sb="16" eb="17">
      <t>ギョウ</t>
    </rPh>
    <phoneticPr fontId="1"/>
  </si>
  <si>
    <t xml:space="preserve"> 　  宿泊業・飲食サービス業</t>
    <rPh sb="4" eb="6">
      <t>シュクハク</t>
    </rPh>
    <rPh sb="6" eb="7">
      <t>ギョウ</t>
    </rPh>
    <rPh sb="8" eb="10">
      <t>インショク</t>
    </rPh>
    <phoneticPr fontId="1"/>
  </si>
  <si>
    <t>　   学術研究・専門・技術サービス業</t>
    <rPh sb="4" eb="6">
      <t>ガクジュツ</t>
    </rPh>
    <rPh sb="6" eb="8">
      <t>ケンキュウ</t>
    </rPh>
    <rPh sb="9" eb="11">
      <t>センモン</t>
    </rPh>
    <rPh sb="12" eb="14">
      <t>ギジュツ</t>
    </rPh>
    <rPh sb="18" eb="19">
      <t>ギョウ</t>
    </rPh>
    <phoneticPr fontId="1"/>
  </si>
  <si>
    <t xml:space="preserve"> 　  不動産業・物品賃貸業</t>
    <rPh sb="4" eb="7">
      <t>フドウサン</t>
    </rPh>
    <rPh sb="7" eb="8">
      <t>ギョウ</t>
    </rPh>
    <rPh sb="9" eb="11">
      <t>ブッピン</t>
    </rPh>
    <rPh sb="11" eb="13">
      <t>チンタイ</t>
    </rPh>
    <rPh sb="13" eb="14">
      <t>ギョウ</t>
    </rPh>
    <phoneticPr fontId="1"/>
  </si>
  <si>
    <t xml:space="preserve"> 　  金融業・保険業</t>
    <rPh sb="4" eb="7">
      <t>キンユウギョウ</t>
    </rPh>
    <rPh sb="8" eb="11">
      <t>ホケンギョウ</t>
    </rPh>
    <phoneticPr fontId="1"/>
  </si>
  <si>
    <t xml:space="preserve"> 　  卸売業・小売業</t>
    <rPh sb="6" eb="7">
      <t>ギョウ</t>
    </rPh>
    <phoneticPr fontId="1"/>
  </si>
  <si>
    <t xml:space="preserve"> 　  運輪業・郵便業</t>
    <rPh sb="6" eb="7">
      <t>ギョウ</t>
    </rPh>
    <rPh sb="8" eb="10">
      <t>ユウビン</t>
    </rPh>
    <rPh sb="10" eb="11">
      <t>ギョウ</t>
    </rPh>
    <phoneticPr fontId="1"/>
  </si>
  <si>
    <t>　   情報通信業</t>
    <rPh sb="4" eb="6">
      <t>ジョウホウ</t>
    </rPh>
    <rPh sb="6" eb="9">
      <t>ツウシンギョウ</t>
    </rPh>
    <phoneticPr fontId="1"/>
  </si>
  <si>
    <t>　   電気・ガス・熱供給・水道業</t>
    <phoneticPr fontId="1"/>
  </si>
  <si>
    <t>　　鉱業・採石業・砂利採取業</t>
    <rPh sb="5" eb="7">
      <t>サイセキ</t>
    </rPh>
    <rPh sb="7" eb="8">
      <t>ギョウ</t>
    </rPh>
    <rPh sb="9" eb="11">
      <t>ジャリ</t>
    </rPh>
    <rPh sb="11" eb="13">
      <t>サイシュ</t>
    </rPh>
    <rPh sb="13" eb="14">
      <t>ギョウ</t>
    </rPh>
    <phoneticPr fontId="1"/>
  </si>
  <si>
    <t>平成27年</t>
    <rPh sb="0" eb="2">
      <t>ヘイセイ</t>
    </rPh>
    <phoneticPr fontId="1"/>
  </si>
  <si>
    <t>平成22年</t>
    <rPh sb="0" eb="2">
      <t>ヘイセイ</t>
    </rPh>
    <phoneticPr fontId="1"/>
  </si>
  <si>
    <t>　　75歳以上</t>
    <phoneticPr fontId="1"/>
  </si>
  <si>
    <t>　　65歳以上</t>
    <phoneticPr fontId="1"/>
  </si>
  <si>
    <t>　（再掲）</t>
    <rPh sb="2" eb="3">
      <t>サイ</t>
    </rPh>
    <rPh sb="3" eb="4">
      <t>ケイ</t>
    </rPh>
    <phoneticPr fontId="1"/>
  </si>
  <si>
    <t>　平均年齢</t>
  </si>
  <si>
    <t>　　85歳以上</t>
  </si>
  <si>
    <t>　　80～84歳</t>
  </si>
  <si>
    <t>　　75～79歳</t>
  </si>
  <si>
    <t>　　70～74歳</t>
  </si>
  <si>
    <t>　　65～69歳</t>
  </si>
  <si>
    <t>　　60～64歳</t>
  </si>
  <si>
    <t>　　55～59歳</t>
  </si>
  <si>
    <t>　　50～54歳</t>
  </si>
  <si>
    <t>　　45～49歳</t>
  </si>
  <si>
    <t>　　40～44歳</t>
  </si>
  <si>
    <t>　　35～39歳</t>
  </si>
  <si>
    <t>　　30～34歳</t>
  </si>
  <si>
    <t>　　25～29歳</t>
  </si>
  <si>
    <t>　　20～24歳</t>
  </si>
  <si>
    <t>　　15～19歳</t>
  </si>
  <si>
    <t>　女</t>
  </si>
  <si>
    <t>　（再掲）</t>
    <phoneticPr fontId="1"/>
  </si>
  <si>
    <t>　　80～84</t>
    <phoneticPr fontId="1"/>
  </si>
  <si>
    <t>　　75～79</t>
    <phoneticPr fontId="1"/>
  </si>
  <si>
    <t>　　70～74</t>
    <phoneticPr fontId="1"/>
  </si>
  <si>
    <t>　　65～69</t>
    <phoneticPr fontId="1"/>
  </si>
  <si>
    <t>　　60～64</t>
    <phoneticPr fontId="1"/>
  </si>
  <si>
    <t>　　55～59</t>
    <phoneticPr fontId="1"/>
  </si>
  <si>
    <t>　　50～54</t>
    <phoneticPr fontId="1"/>
  </si>
  <si>
    <t>　　45～49</t>
    <phoneticPr fontId="1"/>
  </si>
  <si>
    <t>　　40～44</t>
    <phoneticPr fontId="1"/>
  </si>
  <si>
    <t>　　35～39</t>
    <phoneticPr fontId="1"/>
  </si>
  <si>
    <t>　　30～34</t>
    <phoneticPr fontId="1"/>
  </si>
  <si>
    <t>　　25～29</t>
    <phoneticPr fontId="1"/>
  </si>
  <si>
    <t>　　20～24</t>
    <phoneticPr fontId="1"/>
  </si>
  <si>
    <t>　男</t>
  </si>
  <si>
    <t>　75歳以上</t>
    <phoneticPr fontId="1"/>
  </si>
  <si>
    <t>　65歳以上</t>
    <phoneticPr fontId="1"/>
  </si>
  <si>
    <t xml:space="preserve">  （再掲）</t>
    <rPh sb="3" eb="4">
      <t>サイ</t>
    </rPh>
    <rPh sb="4" eb="5">
      <t>ケイ</t>
    </rPh>
    <phoneticPr fontId="1"/>
  </si>
  <si>
    <t>　　15～19  歳</t>
    <phoneticPr fontId="1"/>
  </si>
  <si>
    <t>総数（男女別）</t>
  </si>
  <si>
    <t>Ｔ 
分類不能の産業</t>
    <phoneticPr fontId="1"/>
  </si>
  <si>
    <t>Ｓ 
公務（他に分類されるものを除く）</t>
    <phoneticPr fontId="1"/>
  </si>
  <si>
    <t>Ｒ 
サービス業（他に分類されないもの）</t>
    <phoneticPr fontId="1"/>
  </si>
  <si>
    <t>Ｑ 
複合サービス事業</t>
    <phoneticPr fontId="1"/>
  </si>
  <si>
    <t>Ｐ 
医療，福祉</t>
    <phoneticPr fontId="1"/>
  </si>
  <si>
    <t>Ｏ 
教育，学習支援業</t>
    <phoneticPr fontId="1"/>
  </si>
  <si>
    <t>Ｎ 
生活関連サービス業，娯楽業</t>
    <phoneticPr fontId="1"/>
  </si>
  <si>
    <t>Ｍ 
宿泊業，飲食サービス業</t>
    <phoneticPr fontId="1"/>
  </si>
  <si>
    <t>Ｌ 
学術研究，専門・技術サービス業</t>
    <phoneticPr fontId="1"/>
  </si>
  <si>
    <t>Ｋ 
不動産業，物品賃貸業</t>
    <phoneticPr fontId="1"/>
  </si>
  <si>
    <t>Ｊ 
金融業，保険業</t>
    <phoneticPr fontId="1"/>
  </si>
  <si>
    <t>Ｉ 
卸売業，小売業</t>
    <phoneticPr fontId="1"/>
  </si>
  <si>
    <t>Ｈ 
運輸業，郵便業</t>
    <phoneticPr fontId="1"/>
  </si>
  <si>
    <t>Ｇ 
情報通信業</t>
    <phoneticPr fontId="1"/>
  </si>
  <si>
    <t>Ｆ 
電気・ガス・熱供給・水道業</t>
    <phoneticPr fontId="1"/>
  </si>
  <si>
    <t>Ｅ 
製造業</t>
    <phoneticPr fontId="1"/>
  </si>
  <si>
    <t>Ｄ 
建設業</t>
    <phoneticPr fontId="1"/>
  </si>
  <si>
    <t>Ｃ 
鉱業，採石業，砂利採取業</t>
    <phoneticPr fontId="1"/>
  </si>
  <si>
    <t>Ｂ 
漁業</t>
    <phoneticPr fontId="1"/>
  </si>
  <si>
    <t>うち農業</t>
  </si>
  <si>
    <t>Ａ 
農業，林業</t>
    <phoneticPr fontId="1"/>
  </si>
  <si>
    <t>総数（産業大分類）</t>
  </si>
  <si>
    <t>Ａ
農業，林業</t>
    <phoneticPr fontId="1"/>
  </si>
  <si>
    <t>（再掲）雇用者（役員を含む）</t>
  </si>
  <si>
    <t>総数</t>
  </si>
  <si>
    <t>男　　女
年　　齢</t>
    <rPh sb="0" eb="1">
      <t>オトコ</t>
    </rPh>
    <rPh sb="3" eb="4">
      <t>オンナ</t>
    </rPh>
    <rPh sb="5" eb="6">
      <t>ネン</t>
    </rPh>
    <rPh sb="8" eb="9">
      <t>トシ</t>
    </rPh>
    <phoneticPr fontId="1"/>
  </si>
  <si>
    <t>２－１０　産業別、年齢別15歳以上就業者数（総数・男・女）</t>
    <rPh sb="5" eb="7">
      <t>サンギョウ</t>
    </rPh>
    <rPh sb="7" eb="8">
      <t>ベツ</t>
    </rPh>
    <rPh sb="9" eb="11">
      <t>ネンレイ</t>
    </rPh>
    <rPh sb="11" eb="12">
      <t>ベツ</t>
    </rPh>
    <rPh sb="14" eb="17">
      <t>サイイジョウ</t>
    </rPh>
    <rPh sb="17" eb="20">
      <t>シュウギョウシャ</t>
    </rPh>
    <rPh sb="20" eb="21">
      <t>スウ</t>
    </rPh>
    <rPh sb="22" eb="24">
      <t>ソウスウ</t>
    </rPh>
    <rPh sb="25" eb="26">
      <t>オトコ</t>
    </rPh>
    <rPh sb="27" eb="28">
      <t>オンナ</t>
    </rPh>
    <phoneticPr fontId="1"/>
  </si>
  <si>
    <t>資料  国勢調査</t>
  </si>
  <si>
    <t xml:space="preserve">   27</t>
    <phoneticPr fontId="1"/>
  </si>
  <si>
    <t xml:space="preserve">   22</t>
    <phoneticPr fontId="1"/>
  </si>
  <si>
    <t xml:space="preserve">   17</t>
    <phoneticPr fontId="1"/>
  </si>
  <si>
    <t xml:space="preserve">   12</t>
    <phoneticPr fontId="1"/>
  </si>
  <si>
    <t xml:space="preserve">   7</t>
    <phoneticPr fontId="1"/>
  </si>
  <si>
    <t xml:space="preserve">平成 2年  </t>
    <rPh sb="4" eb="5">
      <t>ネン</t>
    </rPh>
    <phoneticPr fontId="1"/>
  </si>
  <si>
    <t>10人以上</t>
  </si>
  <si>
    <t>9人</t>
  </si>
  <si>
    <t>8人</t>
  </si>
  <si>
    <t>7人</t>
  </si>
  <si>
    <t>6人</t>
  </si>
  <si>
    <t>5人</t>
  </si>
  <si>
    <t>4人</t>
  </si>
  <si>
    <t>3人</t>
  </si>
  <si>
    <t>2人</t>
  </si>
  <si>
    <t xml:space="preserve"> 1人</t>
    <phoneticPr fontId="1"/>
  </si>
  <si>
    <t>世帯人員が</t>
    <phoneticPr fontId="1"/>
  </si>
  <si>
    <t>世帯人員</t>
  </si>
  <si>
    <t>1世帯           当たりの      人  員</t>
    <phoneticPr fontId="1"/>
  </si>
  <si>
    <t>世　　　　　　　　　　　　　　　　　帯　　　　　　　　　　　　　　　　　数</t>
    <rPh sb="0" eb="1">
      <t>ヨ</t>
    </rPh>
    <rPh sb="18" eb="19">
      <t>オビ</t>
    </rPh>
    <rPh sb="36" eb="37">
      <t>カズ</t>
    </rPh>
    <phoneticPr fontId="1"/>
  </si>
  <si>
    <t>世帯数         1)</t>
    <phoneticPr fontId="1"/>
  </si>
  <si>
    <t>施設等の世帯</t>
  </si>
  <si>
    <t>一　　　　　　　　　　　　　般　　　　　　　　　　　　　世　　　　　　　　　　　　　帯</t>
    <phoneticPr fontId="1"/>
  </si>
  <si>
    <t>総　数</t>
    <phoneticPr fontId="1"/>
  </si>
  <si>
    <t>　1)には、世帯の種類「不詳」が含まれています。</t>
    <rPh sb="6" eb="8">
      <t>セタイ</t>
    </rPh>
    <rPh sb="9" eb="11">
      <t>シュルイ</t>
    </rPh>
    <rPh sb="12" eb="14">
      <t>フショウ</t>
    </rPh>
    <rPh sb="16" eb="17">
      <t>フク</t>
    </rPh>
    <phoneticPr fontId="1"/>
  </si>
  <si>
    <t>２－１１　世帯の種類別世帯数及び世帯人員</t>
    <phoneticPr fontId="1"/>
  </si>
  <si>
    <t>１）世帯の家族類型「不詳」を含む。</t>
    <rPh sb="2" eb="4">
      <t>セタイ</t>
    </rPh>
    <rPh sb="5" eb="7">
      <t>カゾク</t>
    </rPh>
    <rPh sb="7" eb="9">
      <t>ルイケイ</t>
    </rPh>
    <rPh sb="10" eb="12">
      <t>フショウ</t>
    </rPh>
    <rPh sb="14" eb="15">
      <t>フク</t>
    </rPh>
    <phoneticPr fontId="1"/>
  </si>
  <si>
    <t>　　世帯人員</t>
    <rPh sb="2" eb="4">
      <t>セタイ</t>
    </rPh>
    <rPh sb="4" eb="6">
      <t>ジンイン</t>
    </rPh>
    <phoneticPr fontId="1"/>
  </si>
  <si>
    <t>　　世帯数</t>
    <rPh sb="2" eb="4">
      <t>セタイ</t>
    </rPh>
    <rPh sb="4" eb="5">
      <t>スウ</t>
    </rPh>
    <phoneticPr fontId="1"/>
  </si>
  <si>
    <t>　　３世代世帯</t>
    <rPh sb="3" eb="5">
      <t>セダイ</t>
    </rPh>
    <rPh sb="5" eb="7">
      <t>セタイ</t>
    </rPh>
    <phoneticPr fontId="1"/>
  </si>
  <si>
    <t>　　世帯人員</t>
  </si>
  <si>
    <t>　　世帯数</t>
  </si>
  <si>
    <t>　　６５歳以上世帯員のいる一般世帯</t>
    <rPh sb="7" eb="10">
      <t>セタイイン</t>
    </rPh>
    <phoneticPr fontId="1"/>
  </si>
  <si>
    <t>　　１８歳未満世帯員のいる一般世帯</t>
    <rPh sb="7" eb="10">
      <t>セタイイン</t>
    </rPh>
    <phoneticPr fontId="1"/>
  </si>
  <si>
    <t>　　６歳未満世帯員のいる一般世帯</t>
    <rPh sb="6" eb="9">
      <t>セタイイン</t>
    </rPh>
    <phoneticPr fontId="1"/>
  </si>
  <si>
    <t>　　一般世帯人員</t>
    <phoneticPr fontId="1"/>
  </si>
  <si>
    <t>　　一般世帯数</t>
    <phoneticPr fontId="1"/>
  </si>
  <si>
    <t>世帯</t>
    <rPh sb="0" eb="2">
      <t>セタイ</t>
    </rPh>
    <phoneticPr fontId="1"/>
  </si>
  <si>
    <t>なる世帯</t>
    <rPh sb="2" eb="4">
      <t>セタイ</t>
    </rPh>
    <phoneticPr fontId="1"/>
  </si>
  <si>
    <t xml:space="preserve">  世帯</t>
    <rPh sb="2" eb="4">
      <t>セタイ</t>
    </rPh>
    <phoneticPr fontId="1"/>
  </si>
  <si>
    <t>からなる</t>
    <phoneticPr fontId="1"/>
  </si>
  <si>
    <t>ない）から</t>
    <phoneticPr fontId="1"/>
  </si>
  <si>
    <t>世  帯</t>
  </si>
  <si>
    <t>親族世帯</t>
  </si>
  <si>
    <t>成る世帯</t>
  </si>
  <si>
    <t>族から成る</t>
    <rPh sb="0" eb="1">
      <t>ゾク</t>
    </rPh>
    <phoneticPr fontId="1"/>
  </si>
  <si>
    <t xml:space="preserve"> を含まない)</t>
    <phoneticPr fontId="1"/>
  </si>
  <si>
    <t>（親を含ま</t>
    <rPh sb="1" eb="2">
      <t>オヤ</t>
    </rPh>
    <rPh sb="3" eb="4">
      <t>フク</t>
    </rPh>
    <phoneticPr fontId="1"/>
  </si>
  <si>
    <t>子供を含ま</t>
    <rPh sb="0" eb="2">
      <t>コドモ</t>
    </rPh>
    <rPh sb="3" eb="4">
      <t>フク</t>
    </rPh>
    <phoneticPr fontId="1"/>
  </si>
  <si>
    <t xml:space="preserve"> 成る世帯</t>
    <phoneticPr fontId="1"/>
  </si>
  <si>
    <t>を含む</t>
    <rPh sb="1" eb="2">
      <t>フク</t>
    </rPh>
    <phoneticPr fontId="1"/>
  </si>
  <si>
    <t>されない</t>
  </si>
  <si>
    <t>のみから</t>
  </si>
  <si>
    <t>親と他の親</t>
    <phoneticPr fontId="1"/>
  </si>
  <si>
    <t>の親族(子供</t>
    <rPh sb="4" eb="6">
      <t>コドモ</t>
    </rPh>
    <phoneticPr fontId="1"/>
  </si>
  <si>
    <t>と他の親族</t>
    <rPh sb="1" eb="2">
      <t>タ</t>
    </rPh>
    <rPh sb="3" eb="4">
      <t>オヤ</t>
    </rPh>
    <rPh sb="4" eb="5">
      <t>ゾク</t>
    </rPh>
    <phoneticPr fontId="1"/>
  </si>
  <si>
    <t>親族（親、</t>
    <rPh sb="0" eb="2">
      <t>シンゾク</t>
    </rPh>
    <rPh sb="3" eb="4">
      <t>オヤ</t>
    </rPh>
    <phoneticPr fontId="1"/>
  </si>
  <si>
    <t>ひとり親から</t>
    <phoneticPr fontId="1"/>
  </si>
  <si>
    <t>と両親から</t>
  </si>
  <si>
    <t>両親から</t>
  </si>
  <si>
    <t>子供から</t>
  </si>
  <si>
    <t xml:space="preserve"> の世帯</t>
  </si>
  <si>
    <t>単  独</t>
  </si>
  <si>
    <t>非親族</t>
  </si>
  <si>
    <t>他に分類</t>
  </si>
  <si>
    <t>兄弟姉妹</t>
  </si>
  <si>
    <t>夫婦、子供、</t>
  </si>
  <si>
    <t>夫婦、親と他</t>
    <rPh sb="5" eb="6">
      <t>タ</t>
    </rPh>
    <phoneticPr fontId="1"/>
  </si>
  <si>
    <t>夫婦、子供</t>
  </si>
  <si>
    <t>夫婦と他の</t>
    <phoneticPr fontId="1"/>
  </si>
  <si>
    <t>夫婦、子供と</t>
  </si>
  <si>
    <t>夫婦と</t>
  </si>
  <si>
    <t>女親と</t>
  </si>
  <si>
    <t>男親と</t>
  </si>
  <si>
    <t>夫婦のみ</t>
  </si>
  <si>
    <t>(14)</t>
  </si>
  <si>
    <t>(13)</t>
  </si>
  <si>
    <t>(12)</t>
  </si>
  <si>
    <t>(11)</t>
  </si>
  <si>
    <t>(10)</t>
  </si>
  <si>
    <t>(9)</t>
  </si>
  <si>
    <t>(8)</t>
  </si>
  <si>
    <t>(7)</t>
  </si>
  <si>
    <t>(6)</t>
  </si>
  <si>
    <t>(5)</t>
  </si>
  <si>
    <t>(4)</t>
  </si>
  <si>
    <t>(3)</t>
  </si>
  <si>
    <t>(2)</t>
  </si>
  <si>
    <t>(1)</t>
  </si>
  <si>
    <t>Ｃ</t>
  </si>
  <si>
    <t>Ｂ</t>
  </si>
  <si>
    <t>Ⅱ    そ         の         他         の         親         族         世        帯</t>
    <phoneticPr fontId="1"/>
  </si>
  <si>
    <t>Ⅰ   核      家      族      世      帯</t>
    <phoneticPr fontId="1"/>
  </si>
  <si>
    <t>Ａ       親                    族                    世                    帯</t>
    <phoneticPr fontId="1"/>
  </si>
  <si>
    <t>総  数
１）</t>
    <phoneticPr fontId="1"/>
  </si>
  <si>
    <t>世帯の家族類型</t>
  </si>
  <si>
    <t>　  27</t>
    <phoneticPr fontId="1"/>
  </si>
  <si>
    <t>　  22</t>
    <phoneticPr fontId="1"/>
  </si>
  <si>
    <t>　  17</t>
    <phoneticPr fontId="1"/>
  </si>
  <si>
    <t>　  12</t>
    <phoneticPr fontId="1"/>
  </si>
  <si>
    <t>　   7</t>
    <phoneticPr fontId="1"/>
  </si>
  <si>
    <t>平成  2年</t>
    <rPh sb="0" eb="1">
      <t>ヘイ</t>
    </rPh>
    <rPh sb="5" eb="6">
      <t>ネン</t>
    </rPh>
    <phoneticPr fontId="1"/>
  </si>
  <si>
    <t>昭和60年</t>
    <phoneticPr fontId="1"/>
  </si>
  <si>
    <t>単身者</t>
    <phoneticPr fontId="1"/>
  </si>
  <si>
    <t>独身寮の</t>
  </si>
  <si>
    <t>会社など</t>
  </si>
  <si>
    <t>間借り・下宿
などの単身者</t>
    <phoneticPr fontId="1"/>
  </si>
  <si>
    <t>１世帯当たり
人員</t>
    <phoneticPr fontId="1"/>
  </si>
  <si>
    <t>一般世帯
人員</t>
    <phoneticPr fontId="1"/>
  </si>
  <si>
    <t>１０人以上</t>
    <rPh sb="2" eb="3">
      <t>ニン</t>
    </rPh>
    <rPh sb="3" eb="5">
      <t>イジョウ</t>
    </rPh>
    <phoneticPr fontId="1"/>
  </si>
  <si>
    <t>９</t>
    <phoneticPr fontId="1"/>
  </si>
  <si>
    <t>８</t>
    <phoneticPr fontId="1"/>
  </si>
  <si>
    <t>７</t>
    <phoneticPr fontId="1"/>
  </si>
  <si>
    <t>６</t>
    <phoneticPr fontId="1"/>
  </si>
  <si>
    <t>５</t>
    <phoneticPr fontId="1"/>
  </si>
  <si>
    <t>４</t>
    <phoneticPr fontId="1"/>
  </si>
  <si>
    <t>３</t>
    <phoneticPr fontId="1"/>
  </si>
  <si>
    <t>２</t>
    <phoneticPr fontId="1"/>
  </si>
  <si>
    <t>世帯人員が
１人</t>
    <rPh sb="7" eb="8">
      <t>ニン</t>
    </rPh>
    <phoneticPr fontId="1"/>
  </si>
  <si>
    <t>一般世帯総数に占める人口集中 地区の割合</t>
    <rPh sb="0" eb="2">
      <t>イッパン</t>
    </rPh>
    <rPh sb="2" eb="4">
      <t>セタイ</t>
    </rPh>
    <rPh sb="4" eb="6">
      <t>ソウスウ</t>
    </rPh>
    <phoneticPr fontId="1"/>
  </si>
  <si>
    <t>(再掲)</t>
  </si>
  <si>
    <t>一     　　　　　般     　　　　　世     　　　　　帯     　　　　　数</t>
    <phoneticPr fontId="1"/>
  </si>
  <si>
    <t>区　分　</t>
    <rPh sb="0" eb="1">
      <t>ク</t>
    </rPh>
    <rPh sb="2" eb="3">
      <t>ブン</t>
    </rPh>
    <phoneticPr fontId="1"/>
  </si>
  <si>
    <t>２-１３　人口集中地区の世帯の種類別世帯数及び世帯人員</t>
    <phoneticPr fontId="1"/>
  </si>
  <si>
    <t>不      詳</t>
  </si>
  <si>
    <t>100　歳以上</t>
  </si>
  <si>
    <t>95  　～　  99</t>
  </si>
  <si>
    <t>90  　～ 　 94</t>
  </si>
  <si>
    <t>85  　～  　89</t>
  </si>
  <si>
    <t>80  　～ 　 84</t>
  </si>
  <si>
    <t>75  　～　  79</t>
  </si>
  <si>
    <t>70 　 ～  　74</t>
  </si>
  <si>
    <t>65 　 ～ 　 69</t>
  </si>
  <si>
    <t>60 　 ～ 　 64</t>
  </si>
  <si>
    <t>55  　～ 　 59</t>
  </si>
  <si>
    <t>50  　～ 　 54</t>
  </si>
  <si>
    <t>45  　～ 　 49</t>
  </si>
  <si>
    <t>40  　～  　44</t>
  </si>
  <si>
    <t>35 　 ～ 　 39</t>
  </si>
  <si>
    <t>30  　～  　34</t>
  </si>
  <si>
    <t>25  　～　  29</t>
  </si>
  <si>
    <t>20  　～  　24</t>
  </si>
  <si>
    <t>15 　 ～  　19</t>
  </si>
  <si>
    <t>10 　 ～ 　 14</t>
  </si>
  <si>
    <t>5  　 ～  　 9</t>
    <phoneticPr fontId="1"/>
  </si>
  <si>
    <t xml:space="preserve">     0  　 ～   　4  歳</t>
    <phoneticPr fontId="1"/>
  </si>
  <si>
    <t>総　    数</t>
  </si>
  <si>
    <t>平 　成  　27  　年</t>
    <phoneticPr fontId="1"/>
  </si>
  <si>
    <t>平 　成  　22  　年</t>
    <phoneticPr fontId="1"/>
  </si>
  <si>
    <t>平 　成  　17  　年</t>
    <phoneticPr fontId="1"/>
  </si>
  <si>
    <t>平 　成  　12  　年</t>
    <phoneticPr fontId="1"/>
  </si>
  <si>
    <t>平 　成  　7  　年</t>
  </si>
  <si>
    <t>平 　成 　 2  　年</t>
  </si>
  <si>
    <t>昭 　和  　60　  年</t>
  </si>
  <si>
    <t>昭 　和 　 55  　年</t>
  </si>
  <si>
    <t>区　    分</t>
  </si>
  <si>
    <t>２-１４　人口集中地区、年齢別、男女別人口</t>
    <phoneticPr fontId="1"/>
  </si>
  <si>
    <t>　この面積は、平成26年より測定方法が変更されています。</t>
    <rPh sb="3" eb="5">
      <t>メンセキ</t>
    </rPh>
    <rPh sb="7" eb="9">
      <t>ヘイセイ</t>
    </rPh>
    <rPh sb="11" eb="12">
      <t>ネン</t>
    </rPh>
    <rPh sb="14" eb="16">
      <t>ソクテイ</t>
    </rPh>
    <rPh sb="16" eb="18">
      <t>ホウホウ</t>
    </rPh>
    <rPh sb="19" eb="21">
      <t>ヘンコウ</t>
    </rPh>
    <phoneticPr fontId="1"/>
  </si>
  <si>
    <t>※割合の分母は、国土地理院公表の「全国都道府県市区町村面積調」の面積です。</t>
    <rPh sb="1" eb="3">
      <t>ワリアイ</t>
    </rPh>
    <rPh sb="4" eb="6">
      <t>ブンボ</t>
    </rPh>
    <rPh sb="8" eb="10">
      <t>コクド</t>
    </rPh>
    <rPh sb="10" eb="12">
      <t>チリ</t>
    </rPh>
    <rPh sb="12" eb="13">
      <t>イン</t>
    </rPh>
    <rPh sb="13" eb="15">
      <t>コウヒョウ</t>
    </rPh>
    <rPh sb="17" eb="19">
      <t>ゼンコク</t>
    </rPh>
    <rPh sb="19" eb="23">
      <t>トドウフケン</t>
    </rPh>
    <rPh sb="23" eb="25">
      <t>シク</t>
    </rPh>
    <rPh sb="25" eb="27">
      <t>チョウソン</t>
    </rPh>
    <rPh sb="27" eb="29">
      <t>メンセキ</t>
    </rPh>
    <rPh sb="29" eb="30">
      <t>シラ</t>
    </rPh>
    <rPh sb="32" eb="34">
      <t>メンセキ</t>
    </rPh>
    <phoneticPr fontId="1"/>
  </si>
  <si>
    <t xml:space="preserve">平成  2年 </t>
    <rPh sb="5" eb="6">
      <t>ネン</t>
    </rPh>
    <phoneticPr fontId="1"/>
  </si>
  <si>
    <t xml:space="preserve">   60</t>
    <phoneticPr fontId="1"/>
  </si>
  <si>
    <t>※面　積</t>
    <phoneticPr fontId="1"/>
  </si>
  <si>
    <t>(1k㎡当たり)</t>
  </si>
  <si>
    <t>（％）</t>
  </si>
  <si>
    <t>(k㎡)</t>
  </si>
  <si>
    <t>人口集中地区の割合</t>
  </si>
  <si>
    <t>人口増減率</t>
  </si>
  <si>
    <t>人　　　　　　　口</t>
    <phoneticPr fontId="1"/>
  </si>
  <si>
    <t>面　積</t>
  </si>
  <si>
    <t>総  数  に  占  め  る</t>
  </si>
  <si>
    <t>人　　口　　集　　中　　地　　区</t>
  </si>
  <si>
    <t>　 以上、2つの条件を両方満たす基本単位区が人口集中地区です。</t>
    <rPh sb="11" eb="13">
      <t>リョウホウ</t>
    </rPh>
    <rPh sb="16" eb="18">
      <t>キホン</t>
    </rPh>
    <rPh sb="18" eb="20">
      <t>タンイ</t>
    </rPh>
    <rPh sb="20" eb="21">
      <t>ク</t>
    </rPh>
    <rPh sb="22" eb="24">
      <t>ジンコウ</t>
    </rPh>
    <rPh sb="24" eb="26">
      <t>シュウチュウ</t>
    </rPh>
    <rPh sb="26" eb="28">
      <t>チク</t>
    </rPh>
    <phoneticPr fontId="1"/>
  </si>
  <si>
    <t>　　　２．平成27年国勢調査時に隣接する基本単位区との合計人口が5,000人以上を有すること。　　　　　</t>
    <rPh sb="12" eb="14">
      <t>チョウサ</t>
    </rPh>
    <rPh sb="14" eb="15">
      <t>ジ</t>
    </rPh>
    <rPh sb="16" eb="18">
      <t>リンセツ</t>
    </rPh>
    <rPh sb="20" eb="22">
      <t>キホン</t>
    </rPh>
    <rPh sb="22" eb="24">
      <t>タンイ</t>
    </rPh>
    <rPh sb="24" eb="25">
      <t>ク</t>
    </rPh>
    <rPh sb="27" eb="29">
      <t>ゴウケイ</t>
    </rPh>
    <rPh sb="29" eb="31">
      <t>ジンコウ</t>
    </rPh>
    <rPh sb="37" eb="38">
      <t>ニン</t>
    </rPh>
    <rPh sb="38" eb="40">
      <t>イジョウ</t>
    </rPh>
    <rPh sb="41" eb="42">
      <t>ユウ</t>
    </rPh>
    <phoneticPr fontId="1"/>
  </si>
  <si>
    <t>　　　１．市区町村の区域内で人口密度が1k㎡当たり4,000人以上の基本単位区が互いに隣接していること。</t>
    <rPh sb="10" eb="12">
      <t>クイキ</t>
    </rPh>
    <rPh sb="22" eb="23">
      <t>ア</t>
    </rPh>
    <rPh sb="30" eb="31">
      <t>ニン</t>
    </rPh>
    <rPh sb="31" eb="33">
      <t>イジョウ</t>
    </rPh>
    <rPh sb="34" eb="36">
      <t>キホン</t>
    </rPh>
    <rPh sb="36" eb="38">
      <t>タンイ</t>
    </rPh>
    <rPh sb="38" eb="39">
      <t>ク</t>
    </rPh>
    <rPh sb="40" eb="41">
      <t>タガ</t>
    </rPh>
    <rPh sb="43" eb="45">
      <t>リンセツ</t>
    </rPh>
    <phoneticPr fontId="1"/>
  </si>
  <si>
    <t>　 平成27年国勢調査の人口集中地区は、</t>
    <rPh sb="2" eb="4">
      <t>ヘイセイ</t>
    </rPh>
    <rPh sb="6" eb="7">
      <t>ネン</t>
    </rPh>
    <rPh sb="7" eb="9">
      <t>コクセイ</t>
    </rPh>
    <rPh sb="9" eb="11">
      <t>チョウサ</t>
    </rPh>
    <phoneticPr fontId="1"/>
  </si>
  <si>
    <t>２－１５　人口集中地区の面積及び人口の推移</t>
    <phoneticPr fontId="1"/>
  </si>
  <si>
    <t>１)無国籍及び国名「不詳」を含む</t>
    <rPh sb="2" eb="5">
      <t>ムコクセキ</t>
    </rPh>
    <rPh sb="5" eb="6">
      <t>オヨ</t>
    </rPh>
    <rPh sb="7" eb="9">
      <t>コクメイ</t>
    </rPh>
    <rPh sb="10" eb="12">
      <t>フショウ</t>
    </rPh>
    <rPh sb="14" eb="15">
      <t>フク</t>
    </rPh>
    <phoneticPr fontId="20"/>
  </si>
  <si>
    <t xml:space="preserve">    27</t>
    <phoneticPr fontId="1"/>
  </si>
  <si>
    <t xml:space="preserve">    22</t>
    <phoneticPr fontId="1"/>
  </si>
  <si>
    <t xml:space="preserve">    17</t>
    <phoneticPr fontId="1"/>
  </si>
  <si>
    <t xml:space="preserve">    12</t>
    <phoneticPr fontId="1"/>
  </si>
  <si>
    <t>平成  2 年</t>
    <rPh sb="6" eb="7">
      <t>ネン</t>
    </rPh>
    <phoneticPr fontId="1"/>
  </si>
  <si>
    <t xml:space="preserve"> 　 60</t>
    <phoneticPr fontId="1"/>
  </si>
  <si>
    <t>昭和 55年</t>
    <phoneticPr fontId="1"/>
  </si>
  <si>
    <t xml:space="preserve">  ピ ン</t>
    <phoneticPr fontId="1"/>
  </si>
  <si>
    <t>朝　鮮</t>
    <rPh sb="0" eb="1">
      <t>アサ</t>
    </rPh>
    <rPh sb="2" eb="3">
      <t>セン</t>
    </rPh>
    <phoneticPr fontId="1"/>
  </si>
  <si>
    <t>その他</t>
  </si>
  <si>
    <t>タ　イ</t>
  </si>
  <si>
    <t>フィリ</t>
  </si>
  <si>
    <t>その他
1)</t>
    <phoneticPr fontId="1"/>
  </si>
  <si>
    <t>ペルー</t>
  </si>
  <si>
    <t>ブラジル</t>
  </si>
  <si>
    <t>アメリカ</t>
  </si>
  <si>
    <t>イギリス</t>
  </si>
  <si>
    <t>東南アジア、南アジア</t>
    <phoneticPr fontId="1"/>
  </si>
  <si>
    <t>中　国</t>
  </si>
  <si>
    <t>韓　国</t>
    <phoneticPr fontId="1"/>
  </si>
  <si>
    <t>　総数には無国籍及び国名「不詳」を含みます。</t>
  </si>
  <si>
    <t>２-１６　国籍別外国人数</t>
    <phoneticPr fontId="1"/>
  </si>
  <si>
    <t>　　  27 　</t>
    <phoneticPr fontId="1"/>
  </si>
  <si>
    <t>平成  22 年</t>
    <rPh sb="7" eb="8">
      <t>ネン</t>
    </rPh>
    <phoneticPr fontId="1"/>
  </si>
  <si>
    <t>単独世帯　　　人員</t>
    <rPh sb="0" eb="2">
      <t>タンドク</t>
    </rPh>
    <rPh sb="2" eb="4">
      <t>セタイ</t>
    </rPh>
    <rPh sb="7" eb="8">
      <t>ジン</t>
    </rPh>
    <rPh sb="8" eb="9">
      <t>イン</t>
    </rPh>
    <phoneticPr fontId="1"/>
  </si>
  <si>
    <t>85歳以上</t>
    <rPh sb="2" eb="3">
      <t>サイ</t>
    </rPh>
    <rPh sb="3" eb="5">
      <t>イジョウ</t>
    </rPh>
    <phoneticPr fontId="1"/>
  </si>
  <si>
    <t>75歳以上</t>
    <rPh sb="2" eb="3">
      <t>サイ</t>
    </rPh>
    <rPh sb="3" eb="5">
      <t>イジョウ</t>
    </rPh>
    <phoneticPr fontId="1"/>
  </si>
  <si>
    <t>65歳以上</t>
    <rPh sb="2" eb="3">
      <t>サイ</t>
    </rPh>
    <rPh sb="3" eb="5">
      <t>イジョウ</t>
    </rPh>
    <phoneticPr fontId="1"/>
  </si>
  <si>
    <t>　単身者の区分　</t>
  </si>
  <si>
    <t>（別掲）</t>
    <rPh sb="1" eb="2">
      <t>ベツ</t>
    </rPh>
    <rPh sb="2" eb="3">
      <t>カカ</t>
    </rPh>
    <phoneticPr fontId="1"/>
  </si>
  <si>
    <t>年               齢               別</t>
  </si>
  <si>
    <t>高            齢</t>
  </si>
  <si>
    <t xml:space="preserve">                              女</t>
    <phoneticPr fontId="1"/>
  </si>
  <si>
    <t xml:space="preserve">                              男</t>
    <phoneticPr fontId="1"/>
  </si>
  <si>
    <t>65歳以上の高齢者１人と
未婚の18歳未満の者から成る世帯</t>
    <phoneticPr fontId="1"/>
  </si>
  <si>
    <t>（別掲）平成17年</t>
    <rPh sb="4" eb="6">
      <t>ヘイセイ</t>
    </rPh>
    <rPh sb="8" eb="9">
      <t>ネン</t>
    </rPh>
    <phoneticPr fontId="1"/>
  </si>
  <si>
    <t xml:space="preserve"> 　  7</t>
    <phoneticPr fontId="1"/>
  </si>
  <si>
    <t>平成    2 年</t>
    <rPh sb="8" eb="9">
      <t>ネン</t>
    </rPh>
    <phoneticPr fontId="1"/>
  </si>
  <si>
    <t>昭和  60 年</t>
  </si>
  <si>
    <t>60歳以上</t>
  </si>
  <si>
    <t>85歳以上</t>
  </si>
  <si>
    <t>（別掲）</t>
  </si>
  <si>
    <t>２-１７　男女別６５歳以上の高齢単身者数</t>
    <phoneticPr fontId="1"/>
  </si>
  <si>
    <t>※流出先人口は、流出先市町村が不明の方を除きます。</t>
    <rPh sb="1" eb="3">
      <t>リュウシュツ</t>
    </rPh>
    <rPh sb="3" eb="4">
      <t>サキ</t>
    </rPh>
    <rPh sb="4" eb="6">
      <t>ジンコウ</t>
    </rPh>
    <rPh sb="8" eb="10">
      <t>リュウシュツ</t>
    </rPh>
    <rPh sb="10" eb="11">
      <t>サキ</t>
    </rPh>
    <rPh sb="11" eb="14">
      <t>シチョウソン</t>
    </rPh>
    <rPh sb="15" eb="17">
      <t>フメイ</t>
    </rPh>
    <rPh sb="18" eb="19">
      <t>カタ</t>
    </rPh>
    <rPh sb="20" eb="21">
      <t>ノゾ</t>
    </rPh>
    <phoneticPr fontId="1"/>
  </si>
  <si>
    <t xml:space="preserve">     27</t>
    <phoneticPr fontId="1"/>
  </si>
  <si>
    <t>Ａ</t>
    <phoneticPr fontId="1"/>
  </si>
  <si>
    <t>通学者</t>
    <phoneticPr fontId="1"/>
  </si>
  <si>
    <t>通勤者</t>
    <phoneticPr fontId="1"/>
  </si>
  <si>
    <t>総  数</t>
    <phoneticPr fontId="1"/>
  </si>
  <si>
    <t>（年齢不詳含む）</t>
    <rPh sb="1" eb="3">
      <t>ネンレイ</t>
    </rPh>
    <rPh sb="3" eb="5">
      <t>フショウ</t>
    </rPh>
    <rPh sb="5" eb="6">
      <t>フク</t>
    </rPh>
    <phoneticPr fontId="1"/>
  </si>
  <si>
    <t>Ｅ／Ａ×１００％</t>
    <phoneticPr fontId="1"/>
  </si>
  <si>
    <t>Ａ＋Ｄ＝Ｅ</t>
    <phoneticPr fontId="1"/>
  </si>
  <si>
    <t>Ｂ－Ｃ＝Ｄ</t>
    <phoneticPr fontId="1"/>
  </si>
  <si>
    <t>（国勢調査）</t>
    <rPh sb="1" eb="3">
      <t>コクセイ</t>
    </rPh>
    <rPh sb="3" eb="5">
      <t>チョウサ</t>
    </rPh>
    <phoneticPr fontId="1"/>
  </si>
  <si>
    <t>流入超過率</t>
    <phoneticPr fontId="1"/>
  </si>
  <si>
    <t>昼間人口</t>
    <phoneticPr fontId="1"/>
  </si>
  <si>
    <t>流入－流出</t>
  </si>
  <si>
    <t>流    出    人    口</t>
    <phoneticPr fontId="1"/>
  </si>
  <si>
    <t>流    入    人    口</t>
    <phoneticPr fontId="1"/>
  </si>
  <si>
    <t>常住人口</t>
    <phoneticPr fontId="1"/>
  </si>
  <si>
    <t>区      分</t>
  </si>
  <si>
    <t>平成 2年</t>
    <rPh sb="4" eb="5">
      <t>ネン</t>
    </rPh>
    <phoneticPr fontId="1"/>
  </si>
  <si>
    <t xml:space="preserve">    60</t>
    <phoneticPr fontId="1"/>
  </si>
  <si>
    <t xml:space="preserve">    55</t>
    <phoneticPr fontId="1"/>
  </si>
  <si>
    <t xml:space="preserve">    50</t>
    <phoneticPr fontId="1"/>
  </si>
  <si>
    <t>昭和45年</t>
    <phoneticPr fontId="1"/>
  </si>
  <si>
    <t>（年齢不詳除く）</t>
    <rPh sb="1" eb="3">
      <t>ネンレイ</t>
    </rPh>
    <rPh sb="3" eb="5">
      <t>フショウ</t>
    </rPh>
    <rPh sb="5" eb="6">
      <t>ノゾ</t>
    </rPh>
    <phoneticPr fontId="1"/>
  </si>
  <si>
    <t>（国勢調査）</t>
  </si>
  <si>
    <t>２－１８　常住人口、流入、流出人口及び昼間人口の推移</t>
    <phoneticPr fontId="1"/>
  </si>
  <si>
    <t>　　　3）従業地・通学地「不詳」で、当地に常住している者を含みます。</t>
    <rPh sb="5" eb="7">
      <t>ジュウギョウ</t>
    </rPh>
    <rPh sb="7" eb="8">
      <t>チ</t>
    </rPh>
    <rPh sb="9" eb="11">
      <t>ツウガク</t>
    </rPh>
    <rPh sb="11" eb="12">
      <t>チ</t>
    </rPh>
    <rPh sb="13" eb="15">
      <t>フショウ</t>
    </rPh>
    <rPh sb="18" eb="20">
      <t>トウチ</t>
    </rPh>
    <rPh sb="21" eb="23">
      <t>ジョウジュウ</t>
    </rPh>
    <rPh sb="27" eb="28">
      <t>モノ</t>
    </rPh>
    <rPh sb="29" eb="30">
      <t>フク</t>
    </rPh>
    <phoneticPr fontId="1"/>
  </si>
  <si>
    <t>　　　2）他市区町村で従業・通学で、従業地・通学地「不詳」を含みます。</t>
    <rPh sb="5" eb="6">
      <t>タ</t>
    </rPh>
    <rPh sb="6" eb="8">
      <t>シク</t>
    </rPh>
    <rPh sb="8" eb="10">
      <t>チョウソン</t>
    </rPh>
    <rPh sb="11" eb="13">
      <t>ジュウギョウ</t>
    </rPh>
    <rPh sb="14" eb="16">
      <t>ツウガク</t>
    </rPh>
    <rPh sb="18" eb="20">
      <t>ジュウギョウ</t>
    </rPh>
    <rPh sb="20" eb="21">
      <t>チ</t>
    </rPh>
    <rPh sb="22" eb="24">
      <t>ツウガク</t>
    </rPh>
    <rPh sb="24" eb="25">
      <t>チ</t>
    </rPh>
    <rPh sb="26" eb="28">
      <t>フショウ</t>
    </rPh>
    <rPh sb="30" eb="31">
      <t>フク</t>
    </rPh>
    <phoneticPr fontId="1"/>
  </si>
  <si>
    <t>　　　1）従業地・通学地「不詳」を含みます。</t>
    <rPh sb="5" eb="7">
      <t>ジュウギョウ</t>
    </rPh>
    <rPh sb="7" eb="8">
      <t>チ</t>
    </rPh>
    <rPh sb="9" eb="11">
      <t>ツウガク</t>
    </rPh>
    <rPh sb="11" eb="12">
      <t>チ</t>
    </rPh>
    <rPh sb="13" eb="15">
      <t>フショウ</t>
    </rPh>
    <rPh sb="17" eb="18">
      <t>フク</t>
    </rPh>
    <phoneticPr fontId="1"/>
  </si>
  <si>
    <t>資料　国勢調査</t>
    <rPh sb="0" eb="2">
      <t>シリョウ</t>
    </rPh>
    <rPh sb="3" eb="5">
      <t>コクセイ</t>
    </rPh>
    <rPh sb="5" eb="7">
      <t>チョウサ</t>
    </rPh>
    <phoneticPr fontId="1"/>
  </si>
  <si>
    <t xml:space="preserve">  従業地・通学地「不詳・外国」で当地に常住している者</t>
  </si>
  <si>
    <t xml:space="preserve">　　沖縄県 </t>
  </si>
  <si>
    <t xml:space="preserve">　　宮崎県 </t>
  </si>
  <si>
    <t xml:space="preserve">　　大分県 </t>
  </si>
  <si>
    <t xml:space="preserve">　　熊本県 </t>
  </si>
  <si>
    <t xml:space="preserve">　　長崎県 </t>
  </si>
  <si>
    <t xml:space="preserve">　　福岡県 </t>
  </si>
  <si>
    <t xml:space="preserve">　　愛媛県 </t>
  </si>
  <si>
    <t xml:space="preserve">　　香川県 </t>
  </si>
  <si>
    <t xml:space="preserve">　　徳島県 </t>
  </si>
  <si>
    <t xml:space="preserve">　　広島県 </t>
  </si>
  <si>
    <t xml:space="preserve">　　岡山県 </t>
  </si>
  <si>
    <t xml:space="preserve">　　奈良県 </t>
  </si>
  <si>
    <t xml:space="preserve">　　兵庫県 </t>
  </si>
  <si>
    <t xml:space="preserve">  従業地・通学地「不詳」</t>
  </si>
  <si>
    <t xml:space="preserve">　　大阪府 </t>
  </si>
  <si>
    <t xml:space="preserve">　　京都府 </t>
  </si>
  <si>
    <t xml:space="preserve">    従業・通学市区町村「不詳・外国」</t>
  </si>
  <si>
    <t xml:space="preserve">　　滋賀県 </t>
  </si>
  <si>
    <t xml:space="preserve">　　三重県 </t>
  </si>
  <si>
    <t xml:space="preserve">　　愛知県 </t>
  </si>
  <si>
    <t xml:space="preserve">　　静岡県 </t>
  </si>
  <si>
    <t xml:space="preserve">　　岐阜県 </t>
  </si>
  <si>
    <t xml:space="preserve">　　長野県 </t>
  </si>
  <si>
    <t xml:space="preserve">　　山梨県 </t>
  </si>
  <si>
    <t xml:space="preserve">　　鳥取県 </t>
  </si>
  <si>
    <t xml:space="preserve">　　福井県 </t>
  </si>
  <si>
    <t xml:space="preserve">　　石川県 </t>
  </si>
  <si>
    <t xml:space="preserve">　　富山県 </t>
  </si>
  <si>
    <t xml:space="preserve">　　新潟県 </t>
  </si>
  <si>
    <t xml:space="preserve">　　神奈川県 </t>
  </si>
  <si>
    <t xml:space="preserve">　　東京都 </t>
  </si>
  <si>
    <t xml:space="preserve">　　千葉県 </t>
  </si>
  <si>
    <t xml:space="preserve">　　埼玉県 </t>
  </si>
  <si>
    <t xml:space="preserve">　　群馬県 </t>
  </si>
  <si>
    <t xml:space="preserve">　　栃木県 </t>
  </si>
  <si>
    <t xml:space="preserve">　　茨城県 </t>
  </si>
  <si>
    <t xml:space="preserve">　　福島県 </t>
  </si>
  <si>
    <t xml:space="preserve">　　秋田県 </t>
  </si>
  <si>
    <t>　　　南三陸町</t>
  </si>
  <si>
    <t>　　　美里町</t>
  </si>
  <si>
    <t>　　　涌谷町</t>
  </si>
  <si>
    <t>　　　加美町</t>
  </si>
  <si>
    <t>　　　色麻町</t>
  </si>
  <si>
    <t>　　　大衡村</t>
  </si>
  <si>
    <t>　　　富谷町</t>
  </si>
  <si>
    <t>　　　大郷町</t>
  </si>
  <si>
    <t>　　　大和町</t>
  </si>
  <si>
    <t>　　　女川町</t>
  </si>
  <si>
    <t>　　　利府町</t>
  </si>
  <si>
    <t>　　　七ヶ浜町</t>
  </si>
  <si>
    <t>　　　松島町</t>
  </si>
  <si>
    <t>　　　山元町</t>
  </si>
  <si>
    <t>　　　亘理町</t>
  </si>
  <si>
    <t>　　　丸森町</t>
  </si>
  <si>
    <t>　　　川崎町</t>
  </si>
  <si>
    <t>　　　柴田町</t>
  </si>
  <si>
    <t>　　　村田町</t>
  </si>
  <si>
    <t>　　　大河原町</t>
  </si>
  <si>
    <t>　　　七ヶ宿町</t>
  </si>
  <si>
    <t>　　　蔵王町</t>
  </si>
  <si>
    <t>　　　大崎市</t>
  </si>
  <si>
    <t>　　　東松島市</t>
  </si>
  <si>
    <t>　　　栗原市</t>
  </si>
  <si>
    <t>　　　登米市</t>
  </si>
  <si>
    <t>　　　岩沼市</t>
  </si>
  <si>
    <t>　　　多賀城市</t>
  </si>
  <si>
    <t>　　　角田市</t>
  </si>
  <si>
    <t>　　　名取市</t>
  </si>
  <si>
    <t>　　　白石市</t>
  </si>
  <si>
    <t>　　　気仙沼市</t>
  </si>
  <si>
    <t>　　　塩竈市</t>
  </si>
  <si>
    <t>　　　石巻市</t>
  </si>
  <si>
    <t>　　　　　　泉区</t>
    <rPh sb="6" eb="8">
      <t>イズミク</t>
    </rPh>
    <phoneticPr fontId="1"/>
  </si>
  <si>
    <t>　　　　　　太白区</t>
    <rPh sb="6" eb="9">
      <t>タイハクク</t>
    </rPh>
    <phoneticPr fontId="1"/>
  </si>
  <si>
    <t>　　　　　　若林区</t>
    <rPh sb="6" eb="9">
      <t>ワカバヤシク</t>
    </rPh>
    <phoneticPr fontId="1"/>
  </si>
  <si>
    <t>　　　　　　宮城野区</t>
    <rPh sb="6" eb="10">
      <t>ミヤギノク</t>
    </rPh>
    <phoneticPr fontId="1"/>
  </si>
  <si>
    <t>　　　　　　青葉区</t>
    <rPh sb="6" eb="9">
      <t>アオバク</t>
    </rPh>
    <phoneticPr fontId="1"/>
  </si>
  <si>
    <t>　　　仙台市</t>
    <rPh sb="3" eb="6">
      <t>センダイシ</t>
    </rPh>
    <phoneticPr fontId="1"/>
  </si>
  <si>
    <t>　　宮城県</t>
    <rPh sb="2" eb="5">
      <t>ミヤギケン</t>
    </rPh>
    <phoneticPr fontId="1"/>
  </si>
  <si>
    <t>　　岩手県</t>
    <rPh sb="2" eb="5">
      <t>イワテケン</t>
    </rPh>
    <phoneticPr fontId="1"/>
  </si>
  <si>
    <t>　　青森県</t>
    <rPh sb="2" eb="5">
      <t>アオモリケン</t>
    </rPh>
    <phoneticPr fontId="1"/>
  </si>
  <si>
    <t>　　北海道</t>
    <rPh sb="2" eb="5">
      <t>ホッカイドウ</t>
    </rPh>
    <phoneticPr fontId="1"/>
  </si>
  <si>
    <t xml:space="preserve">  他県</t>
    <rPh sb="2" eb="4">
      <t>タケン</t>
    </rPh>
    <phoneticPr fontId="1"/>
  </si>
  <si>
    <t>　　　遊佐町</t>
  </si>
  <si>
    <t>　　　庄内町</t>
  </si>
  <si>
    <t>　　　三川町</t>
  </si>
  <si>
    <t>　　　飯豊町</t>
  </si>
  <si>
    <t>　　　白鷹町</t>
  </si>
  <si>
    <t>　　　小国町</t>
  </si>
  <si>
    <t>　　　川西町</t>
  </si>
  <si>
    <t>　　　高畠町</t>
  </si>
  <si>
    <t>　　　戸沢村</t>
  </si>
  <si>
    <t>　　　鮭川村</t>
  </si>
  <si>
    <t>　　　大蔵村</t>
  </si>
  <si>
    <t>　　　真室川町</t>
  </si>
  <si>
    <t>　　　舟形町</t>
  </si>
  <si>
    <t>　　　最上町</t>
  </si>
  <si>
    <t>　　　金山町</t>
  </si>
  <si>
    <t>　　　大石田町</t>
  </si>
  <si>
    <t>　　　大江町</t>
  </si>
  <si>
    <t>　　　朝日町</t>
  </si>
  <si>
    <t>　　　西川町</t>
  </si>
  <si>
    <t>　　　河北町</t>
  </si>
  <si>
    <t>　　　中山町</t>
  </si>
  <si>
    <t>　　　山辺町</t>
  </si>
  <si>
    <t>　　　南陽市</t>
  </si>
  <si>
    <t>　　　尾花沢市</t>
  </si>
  <si>
    <t>　　　東根市</t>
  </si>
  <si>
    <t>　　　天童市</t>
  </si>
  <si>
    <t>　　　長井市</t>
  </si>
  <si>
    <t>　　　村山市</t>
  </si>
  <si>
    <t>　　　上山市</t>
  </si>
  <si>
    <t>　　　寒河江市</t>
  </si>
  <si>
    <t>　　　新庄市</t>
  </si>
  <si>
    <t>　　　酒田市</t>
  </si>
  <si>
    <t>　　　鶴岡市</t>
  </si>
  <si>
    <t>　　　米沢市</t>
  </si>
  <si>
    <t>　　県内</t>
    <rPh sb="2" eb="4">
      <t>ケンナイ</t>
    </rPh>
    <phoneticPr fontId="1"/>
  </si>
  <si>
    <t>　他市区町村に常住（流入）</t>
    <rPh sb="1" eb="2">
      <t>タ</t>
    </rPh>
    <rPh sb="2" eb="4">
      <t>シク</t>
    </rPh>
    <rPh sb="4" eb="6">
      <t>チョウソン</t>
    </rPh>
    <rPh sb="7" eb="9">
      <t>ジョウジュウ</t>
    </rPh>
    <rPh sb="10" eb="12">
      <t>リュウニュウ</t>
    </rPh>
    <phoneticPr fontId="1"/>
  </si>
  <si>
    <t>　他市区町村で従業・通学（流出）2）</t>
    <rPh sb="1" eb="2">
      <t>タ</t>
    </rPh>
    <rPh sb="2" eb="4">
      <t>シク</t>
    </rPh>
    <rPh sb="4" eb="6">
      <t>チョウソン</t>
    </rPh>
    <rPh sb="7" eb="9">
      <t>ジュウギョウ</t>
    </rPh>
    <rPh sb="10" eb="12">
      <t>ツウガク</t>
    </rPh>
    <rPh sb="13" eb="15">
      <t>リュウシュツ</t>
    </rPh>
    <phoneticPr fontId="1"/>
  </si>
  <si>
    <t>　　自宅外</t>
    <rPh sb="2" eb="4">
      <t>ジタク</t>
    </rPh>
    <rPh sb="4" eb="5">
      <t>ソト</t>
    </rPh>
    <phoneticPr fontId="1"/>
  </si>
  <si>
    <t>　　自宅</t>
    <rPh sb="2" eb="4">
      <t>ジタク</t>
    </rPh>
    <phoneticPr fontId="1"/>
  </si>
  <si>
    <t>　自市町村に常住</t>
    <rPh sb="1" eb="2">
      <t>ジ</t>
    </rPh>
    <rPh sb="2" eb="5">
      <t>シチョウソン</t>
    </rPh>
    <rPh sb="6" eb="8">
      <t>ジョウジュウ</t>
    </rPh>
    <phoneticPr fontId="1"/>
  </si>
  <si>
    <t>　自市町村で従業・通学</t>
    <rPh sb="1" eb="2">
      <t>ジ</t>
    </rPh>
    <rPh sb="2" eb="5">
      <t>シチョウソン</t>
    </rPh>
    <rPh sb="6" eb="8">
      <t>ジュウギョウ</t>
    </rPh>
    <rPh sb="9" eb="11">
      <t>ツウガク</t>
    </rPh>
    <phoneticPr fontId="1"/>
  </si>
  <si>
    <t>当地で従業・通学する者　3）</t>
    <rPh sb="0" eb="2">
      <t>トウチ</t>
    </rPh>
    <rPh sb="3" eb="5">
      <t>ジュウギョウ</t>
    </rPh>
    <rPh sb="6" eb="8">
      <t>ツウガク</t>
    </rPh>
    <rPh sb="10" eb="11">
      <t>モノ</t>
    </rPh>
    <phoneticPr fontId="1"/>
  </si>
  <si>
    <t>当地に常住する就業者・通学者　1）</t>
    <rPh sb="0" eb="2">
      <t>トウチ</t>
    </rPh>
    <rPh sb="3" eb="5">
      <t>ジョウジュウ</t>
    </rPh>
    <rPh sb="7" eb="10">
      <t>シュウギョウシャ</t>
    </rPh>
    <rPh sb="11" eb="14">
      <t>ツウガクシャ</t>
    </rPh>
    <phoneticPr fontId="1"/>
  </si>
  <si>
    <t>通 学 者</t>
    <phoneticPr fontId="1"/>
  </si>
  <si>
    <t>就 業 者</t>
    <phoneticPr fontId="1"/>
  </si>
  <si>
    <t>１５歳以上</t>
  </si>
  <si>
    <t>総   数</t>
  </si>
  <si>
    <t>通勤・通学地</t>
  </si>
  <si>
    <t>従業地・通学地による常住地別</t>
  </si>
  <si>
    <t>常住地による従業・通学先別</t>
  </si>
  <si>
    <t>　　　　　就業者数及び通学者数（平成２７年）</t>
    <rPh sb="5" eb="7">
      <t>シュウギョウ</t>
    </rPh>
    <rPh sb="7" eb="8">
      <t>シャ</t>
    </rPh>
    <rPh sb="8" eb="9">
      <t>スウ</t>
    </rPh>
    <phoneticPr fontId="1"/>
  </si>
  <si>
    <t>２－１９　常住地による従業・通学先別、従業地・通学地による常住地別１５歳以上</t>
    <phoneticPr fontId="1"/>
  </si>
  <si>
    <t>　　　１）通学地「不詳」を含みます。</t>
    <rPh sb="5" eb="7">
      <t>ツウガク</t>
    </rPh>
    <rPh sb="7" eb="8">
      <t>チ</t>
    </rPh>
    <rPh sb="9" eb="11">
      <t>フショウ</t>
    </rPh>
    <rPh sb="13" eb="14">
      <t>フク</t>
    </rPh>
    <phoneticPr fontId="21"/>
  </si>
  <si>
    <t>　Ⅲ　利用交通手段が３種類以上</t>
    <rPh sb="3" eb="5">
      <t>リヨウ</t>
    </rPh>
    <rPh sb="5" eb="7">
      <t>コウツウ</t>
    </rPh>
    <rPh sb="7" eb="9">
      <t>シュダン</t>
    </rPh>
    <rPh sb="11" eb="13">
      <t>シュルイ</t>
    </rPh>
    <rPh sb="13" eb="15">
      <t>イジョウ</t>
    </rPh>
    <phoneticPr fontId="21"/>
  </si>
  <si>
    <t>　　１５　その他利用交通手段が２種類</t>
    <rPh sb="5" eb="8">
      <t>ソノタ</t>
    </rPh>
    <rPh sb="8" eb="10">
      <t>リヨウ</t>
    </rPh>
    <rPh sb="10" eb="12">
      <t>コウツウ</t>
    </rPh>
    <rPh sb="12" eb="14">
      <t>シュダン</t>
    </rPh>
    <rPh sb="16" eb="18">
      <t>シュルイ</t>
    </rPh>
    <phoneticPr fontId="21"/>
  </si>
  <si>
    <t>　　１４　鉄道・電車及び自転車</t>
    <rPh sb="5" eb="7">
      <t>テツドウ</t>
    </rPh>
    <rPh sb="8" eb="10">
      <t>デンシャ</t>
    </rPh>
    <rPh sb="10" eb="11">
      <t>オヨ</t>
    </rPh>
    <rPh sb="12" eb="15">
      <t>ジテンシャ</t>
    </rPh>
    <phoneticPr fontId="21"/>
  </si>
  <si>
    <t>　　１３　鉄道・電車及びオートバイ</t>
    <rPh sb="5" eb="7">
      <t>テツドウ</t>
    </rPh>
    <rPh sb="8" eb="10">
      <t>デンシャ</t>
    </rPh>
    <rPh sb="10" eb="11">
      <t>オヨ</t>
    </rPh>
    <phoneticPr fontId="21"/>
  </si>
  <si>
    <t>　　１２　鉄道・電車及び自家用車</t>
    <rPh sb="5" eb="7">
      <t>テツドウ</t>
    </rPh>
    <rPh sb="8" eb="10">
      <t>デンシャ</t>
    </rPh>
    <rPh sb="10" eb="11">
      <t>オヨ</t>
    </rPh>
    <rPh sb="12" eb="16">
      <t>ジカヨウシャ</t>
    </rPh>
    <phoneticPr fontId="21"/>
  </si>
  <si>
    <t>　　    　      勤め先・学校のバス</t>
    <rPh sb="13" eb="16">
      <t>ツトメサキ</t>
    </rPh>
    <rPh sb="17" eb="19">
      <t>ガッコウ</t>
    </rPh>
    <phoneticPr fontId="21"/>
  </si>
  <si>
    <t>　　１１　鉄道・電車及び</t>
    <rPh sb="5" eb="7">
      <t>テツドウ</t>
    </rPh>
    <rPh sb="8" eb="10">
      <t>デンシャ</t>
    </rPh>
    <rPh sb="10" eb="11">
      <t>オヨ</t>
    </rPh>
    <phoneticPr fontId="21"/>
  </si>
  <si>
    <t>　　１０　鉄道・電車及び乗合バス</t>
    <rPh sb="5" eb="7">
      <t>テツドウ</t>
    </rPh>
    <rPh sb="8" eb="10">
      <t>デンシャ</t>
    </rPh>
    <rPh sb="10" eb="11">
      <t>オヨ</t>
    </rPh>
    <rPh sb="12" eb="14">
      <t>ノリアイ</t>
    </rPh>
    <phoneticPr fontId="21"/>
  </si>
  <si>
    <t>　Ⅱ　利用交通手段が２種類</t>
    <rPh sb="3" eb="5">
      <t>リヨウ</t>
    </rPh>
    <rPh sb="5" eb="7">
      <t>コウツウ</t>
    </rPh>
    <rPh sb="7" eb="9">
      <t>シュダン</t>
    </rPh>
    <rPh sb="11" eb="13">
      <t>シュルイ</t>
    </rPh>
    <phoneticPr fontId="21"/>
  </si>
  <si>
    <t>　　９　その他</t>
    <rPh sb="4" eb="7">
      <t>ソノタ</t>
    </rPh>
    <phoneticPr fontId="21"/>
  </si>
  <si>
    <t>　　８　自転車</t>
    <rPh sb="4" eb="7">
      <t>ジテンシャ</t>
    </rPh>
    <phoneticPr fontId="21"/>
  </si>
  <si>
    <t>　　７　オートバイ</t>
    <phoneticPr fontId="21"/>
  </si>
  <si>
    <t>　　６　ハイヤー・タクシー</t>
    <phoneticPr fontId="21"/>
  </si>
  <si>
    <t>　　５　自家用車</t>
    <rPh sb="4" eb="8">
      <t>ジカヨウシャ</t>
    </rPh>
    <phoneticPr fontId="21"/>
  </si>
  <si>
    <t>　　４　勤め先・学校のバス</t>
    <rPh sb="4" eb="7">
      <t>ツトメサキ</t>
    </rPh>
    <rPh sb="8" eb="10">
      <t>ガッコウ</t>
    </rPh>
    <phoneticPr fontId="21"/>
  </si>
  <si>
    <t>　　３　乗合バス</t>
    <rPh sb="4" eb="6">
      <t>ノリアイ</t>
    </rPh>
    <phoneticPr fontId="21"/>
  </si>
  <si>
    <t>　　２　鉄道・電車</t>
    <rPh sb="4" eb="6">
      <t>テツドウ</t>
    </rPh>
    <rPh sb="7" eb="9">
      <t>デンシャ</t>
    </rPh>
    <phoneticPr fontId="21"/>
  </si>
  <si>
    <t>　　１　徒歩だけ</t>
    <rPh sb="4" eb="6">
      <t>トホ</t>
    </rPh>
    <phoneticPr fontId="21"/>
  </si>
  <si>
    <t>　Ⅰ　利用交通手段が１種類</t>
    <rPh sb="3" eb="5">
      <t>リヨウ</t>
    </rPh>
    <rPh sb="5" eb="7">
      <t>コウツウ</t>
    </rPh>
    <rPh sb="7" eb="9">
      <t>シュダン</t>
    </rPh>
    <rPh sb="11" eb="13">
      <t>シュルイ</t>
    </rPh>
    <phoneticPr fontId="21"/>
  </si>
  <si>
    <t>総　数　　１）</t>
    <rPh sb="0" eb="3">
      <t>ソウスウ</t>
    </rPh>
    <phoneticPr fontId="21"/>
  </si>
  <si>
    <t>に常住</t>
    <rPh sb="1" eb="3">
      <t>ジョウジュウ</t>
    </rPh>
    <phoneticPr fontId="21"/>
  </si>
  <si>
    <t>常住</t>
    <rPh sb="0" eb="2">
      <t>ジョウジュウ</t>
    </rPh>
    <phoneticPr fontId="21"/>
  </si>
  <si>
    <t>市区町村</t>
    <rPh sb="0" eb="2">
      <t>シク</t>
    </rPh>
    <rPh sb="2" eb="4">
      <t>チョウソン</t>
    </rPh>
    <phoneticPr fontId="21"/>
  </si>
  <si>
    <t>区に常住</t>
    <rPh sb="0" eb="1">
      <t>ク</t>
    </rPh>
    <rPh sb="2" eb="4">
      <t>ジョウジュウ</t>
    </rPh>
    <phoneticPr fontId="21"/>
  </si>
  <si>
    <t>他県に</t>
    <rPh sb="0" eb="2">
      <t>タケン</t>
    </rPh>
    <phoneticPr fontId="21"/>
  </si>
  <si>
    <t>県内他</t>
    <rPh sb="0" eb="2">
      <t>ケンナイ</t>
    </rPh>
    <rPh sb="2" eb="3">
      <t>タ</t>
    </rPh>
    <phoneticPr fontId="21"/>
  </si>
  <si>
    <t>自市内他</t>
    <rPh sb="0" eb="1">
      <t>ジ</t>
    </rPh>
    <rPh sb="1" eb="3">
      <t>シナイ</t>
    </rPh>
    <rPh sb="3" eb="4">
      <t>タ</t>
    </rPh>
    <phoneticPr fontId="21"/>
  </si>
  <si>
    <t>うち</t>
    <phoneticPr fontId="21"/>
  </si>
  <si>
    <t>総　数</t>
    <rPh sb="0" eb="3">
      <t>ソウスウ</t>
    </rPh>
    <phoneticPr fontId="21"/>
  </si>
  <si>
    <t>他県で        従業・通学</t>
    <rPh sb="0" eb="2">
      <t>タケン</t>
    </rPh>
    <phoneticPr fontId="21"/>
  </si>
  <si>
    <t>県内他市区町村で従業・通学</t>
    <rPh sb="0" eb="2">
      <t>ケンナイ</t>
    </rPh>
    <rPh sb="2" eb="3">
      <t>タ</t>
    </rPh>
    <rPh sb="3" eb="4">
      <t>シ</t>
    </rPh>
    <phoneticPr fontId="21"/>
  </si>
  <si>
    <t>自市内        他区で       従業・通学</t>
    <rPh sb="0" eb="1">
      <t>ジ</t>
    </rPh>
    <rPh sb="1" eb="3">
      <t>シナイ</t>
    </rPh>
    <phoneticPr fontId="21"/>
  </si>
  <si>
    <t>自市区        町村で       従業・通学</t>
    <rPh sb="0" eb="1">
      <t>ジ</t>
    </rPh>
    <rPh sb="1" eb="3">
      <t>シク</t>
    </rPh>
    <phoneticPr fontId="21"/>
  </si>
  <si>
    <t>自宅外就業者・通学者数</t>
    <rPh sb="0" eb="2">
      <t>ジタク</t>
    </rPh>
    <rPh sb="2" eb="3">
      <t>ガイ</t>
    </rPh>
    <rPh sb="3" eb="6">
      <t>シュウギョウシャ</t>
    </rPh>
    <rPh sb="7" eb="10">
      <t>ツウガクシャ</t>
    </rPh>
    <rPh sb="10" eb="11">
      <t>スウ</t>
    </rPh>
    <phoneticPr fontId="21"/>
  </si>
  <si>
    <t>従業地・通学地による１５歳以上</t>
    <rPh sb="0" eb="2">
      <t>ジュウギョウ</t>
    </rPh>
    <rPh sb="2" eb="3">
      <t>チ</t>
    </rPh>
    <rPh sb="4" eb="7">
      <t>ツウガクチ</t>
    </rPh>
    <rPh sb="12" eb="15">
      <t>サイイジョウ</t>
    </rPh>
    <phoneticPr fontId="21"/>
  </si>
  <si>
    <t>常住地による１５歳以上自宅外就業者・通学者数</t>
    <rPh sb="0" eb="3">
      <t>ジョウジュウチ</t>
    </rPh>
    <rPh sb="8" eb="11">
      <t>サイイジョウ</t>
    </rPh>
    <rPh sb="11" eb="13">
      <t>ジタク</t>
    </rPh>
    <rPh sb="13" eb="14">
      <t>ガイ</t>
    </rPh>
    <rPh sb="14" eb="17">
      <t>シュウギョウシャ</t>
    </rPh>
    <rPh sb="18" eb="21">
      <t>ツウガクシャ</t>
    </rPh>
    <rPh sb="21" eb="22">
      <t>スウ</t>
    </rPh>
    <phoneticPr fontId="21"/>
  </si>
  <si>
    <t>利用交通手段（１６区分）</t>
    <rPh sb="0" eb="2">
      <t>リヨウ</t>
    </rPh>
    <rPh sb="2" eb="4">
      <t>コウツウ</t>
    </rPh>
    <rPh sb="4" eb="6">
      <t>シュダン</t>
    </rPh>
    <rPh sb="9" eb="11">
      <t>クブン</t>
    </rPh>
    <phoneticPr fontId="21"/>
  </si>
  <si>
    <t>　　　　 （平成２２年）</t>
    <rPh sb="6" eb="8">
      <t>ヘイセイ</t>
    </rPh>
    <rPh sb="10" eb="11">
      <t>ネン</t>
    </rPh>
    <phoneticPr fontId="1"/>
  </si>
  <si>
    <t>２-２０　常住地又は従業地・通学地による利用交通手段別１５歳以上自宅外就業者・通学者数</t>
    <rPh sb="5" eb="8">
      <t>ジョウジュウチ</t>
    </rPh>
    <rPh sb="8" eb="9">
      <t>マタ</t>
    </rPh>
    <rPh sb="10" eb="12">
      <t>ジュウギョウ</t>
    </rPh>
    <rPh sb="12" eb="13">
      <t>チ</t>
    </rPh>
    <rPh sb="14" eb="17">
      <t>ツウガクチ</t>
    </rPh>
    <rPh sb="20" eb="22">
      <t>リヨウ</t>
    </rPh>
    <rPh sb="22" eb="24">
      <t>コウツウ</t>
    </rPh>
    <rPh sb="24" eb="26">
      <t>シュダン</t>
    </rPh>
    <rPh sb="26" eb="27">
      <t>ベツ</t>
    </rPh>
    <rPh sb="29" eb="30">
      <t>サイ</t>
    </rPh>
    <rPh sb="30" eb="32">
      <t>イジョウ</t>
    </rPh>
    <rPh sb="32" eb="34">
      <t>ジタク</t>
    </rPh>
    <rPh sb="34" eb="35">
      <t>ガイ</t>
    </rPh>
    <rPh sb="35" eb="38">
      <t>シュウギョウシャ</t>
    </rPh>
    <rPh sb="39" eb="42">
      <t>ツウガクシャ</t>
    </rPh>
    <rPh sb="42" eb="43">
      <t>スウ</t>
    </rPh>
    <phoneticPr fontId="21"/>
  </si>
  <si>
    <t>資料　国勢調査、県推計人口</t>
    <rPh sb="8" eb="9">
      <t>ケン</t>
    </rPh>
    <rPh sb="9" eb="11">
      <t>スイケイ</t>
    </rPh>
    <rPh sb="11" eb="13">
      <t>ジンコウ</t>
    </rPh>
    <phoneticPr fontId="1"/>
  </si>
  <si>
    <t>29.  1</t>
    <phoneticPr fontId="1"/>
  </si>
  <si>
    <t>24.  1</t>
    <phoneticPr fontId="1"/>
  </si>
  <si>
    <t>19. 1</t>
    <phoneticPr fontId="1"/>
  </si>
  <si>
    <t>14.  1</t>
    <phoneticPr fontId="1"/>
  </si>
  <si>
    <t>28.  1</t>
    <phoneticPr fontId="1"/>
  </si>
  <si>
    <t>23.  1</t>
    <phoneticPr fontId="1"/>
  </si>
  <si>
    <t>18.  1</t>
    <phoneticPr fontId="1"/>
  </si>
  <si>
    <t>13.  1</t>
    <phoneticPr fontId="1"/>
  </si>
  <si>
    <t>27.  1</t>
    <phoneticPr fontId="1"/>
  </si>
  <si>
    <t>22.  1</t>
    <phoneticPr fontId="1"/>
  </si>
  <si>
    <t>17.  1</t>
    <phoneticPr fontId="1"/>
  </si>
  <si>
    <t>12.  1</t>
    <phoneticPr fontId="1"/>
  </si>
  <si>
    <t>10</t>
    <phoneticPr fontId="1"/>
  </si>
  <si>
    <t>R1.  5</t>
    <phoneticPr fontId="1"/>
  </si>
  <si>
    <t>H31.  1</t>
    <phoneticPr fontId="1"/>
  </si>
  <si>
    <t>26.  1</t>
    <phoneticPr fontId="1"/>
  </si>
  <si>
    <t>21.  1</t>
    <phoneticPr fontId="1"/>
  </si>
  <si>
    <t>16.  1</t>
    <phoneticPr fontId="1"/>
  </si>
  <si>
    <t>11.  1</t>
    <phoneticPr fontId="1"/>
  </si>
  <si>
    <t>30.  1</t>
    <phoneticPr fontId="1"/>
  </si>
  <si>
    <t>25.  1</t>
    <phoneticPr fontId="1"/>
  </si>
  <si>
    <t>20.  1</t>
    <phoneticPr fontId="1"/>
  </si>
  <si>
    <t>15.  1</t>
    <phoneticPr fontId="1"/>
  </si>
  <si>
    <t>H10.  1</t>
    <phoneticPr fontId="1"/>
  </si>
  <si>
    <t>人　口</t>
    <rPh sb="0" eb="1">
      <t>ヒト</t>
    </rPh>
    <rPh sb="2" eb="3">
      <t>クチ</t>
    </rPh>
    <phoneticPr fontId="1"/>
  </si>
  <si>
    <t>年  月</t>
    <phoneticPr fontId="1"/>
  </si>
  <si>
    <t xml:space="preserve">  　その他のものについては、山形県統計企画課による推計人口です。</t>
    <rPh sb="18" eb="20">
      <t>トウケイ</t>
    </rPh>
    <rPh sb="20" eb="22">
      <t>キカク</t>
    </rPh>
    <rPh sb="22" eb="23">
      <t>カ</t>
    </rPh>
    <phoneticPr fontId="1"/>
  </si>
  <si>
    <t>２－２１　月別推計世帯数、人口総数及び男女別人口</t>
    <phoneticPr fontId="1"/>
  </si>
  <si>
    <t xml:space="preserve">             2</t>
    <phoneticPr fontId="1"/>
  </si>
  <si>
    <t>　この表は、大正9年～昭和45年、50、55、60年、平成2、7、12、17、22、27年、令和2年については国勢調査、</t>
    <rPh sb="25" eb="26">
      <t>ネン</t>
    </rPh>
    <rPh sb="44" eb="45">
      <t>ネン</t>
    </rPh>
    <rPh sb="46" eb="48">
      <t>レイワ</t>
    </rPh>
    <rPh sb="49" eb="50">
      <t>ネン</t>
    </rPh>
    <phoneticPr fontId="1"/>
  </si>
  <si>
    <t>令和２年</t>
    <rPh sb="0" eb="1">
      <t>レイ</t>
    </rPh>
    <rPh sb="1" eb="2">
      <t>ワ</t>
    </rPh>
    <rPh sb="3" eb="4">
      <t>ネン</t>
    </rPh>
    <phoneticPr fontId="1"/>
  </si>
  <si>
    <t>令和 ２年</t>
    <rPh sb="0" eb="2">
      <t>レイワ</t>
    </rPh>
    <phoneticPr fontId="1"/>
  </si>
  <si>
    <t>※この数値は、平成27年国勢調査の確定値であり、平成27年10月1日現在となります。</t>
    <rPh sb="3" eb="5">
      <t>スウチ</t>
    </rPh>
    <rPh sb="7" eb="9">
      <t>ヘイセイ</t>
    </rPh>
    <rPh sb="11" eb="12">
      <t>ネン</t>
    </rPh>
    <rPh sb="12" eb="14">
      <t>コクセイ</t>
    </rPh>
    <rPh sb="14" eb="16">
      <t>チョウサ</t>
    </rPh>
    <rPh sb="17" eb="20">
      <t>カクテイチ</t>
    </rPh>
    <rPh sb="24" eb="26">
      <t>ヘイセイ</t>
    </rPh>
    <rPh sb="28" eb="29">
      <t>ネン</t>
    </rPh>
    <rPh sb="31" eb="32">
      <t>ツキ</t>
    </rPh>
    <rPh sb="33" eb="34">
      <t>ニチ</t>
    </rPh>
    <rPh sb="34" eb="36">
      <t>ゲンザイ</t>
    </rPh>
    <phoneticPr fontId="1"/>
  </si>
  <si>
    <t>令和 2年</t>
    <rPh sb="0" eb="2">
      <t>レイワ</t>
    </rPh>
    <phoneticPr fontId="1"/>
  </si>
  <si>
    <t xml:space="preserve"> ２－８　労働力状態、男女別１５歳以上人口</t>
    <phoneticPr fontId="1"/>
  </si>
  <si>
    <t xml:space="preserve">令和 2年  </t>
    <rPh sb="0" eb="2">
      <t>レイワ</t>
    </rPh>
    <rPh sb="4" eb="5">
      <t>ネン</t>
    </rPh>
    <phoneticPr fontId="1"/>
  </si>
  <si>
    <t>２－１２　世帯の家族類型別一般世帯数、一般世帯人員（令和２年）</t>
    <rPh sb="26" eb="28">
      <t>レイワ</t>
    </rPh>
    <rPh sb="29" eb="30">
      <t>ネン</t>
    </rPh>
    <phoneticPr fontId="1"/>
  </si>
  <si>
    <t>令和  2年</t>
    <rPh sb="0" eb="2">
      <t>レイワ</t>
    </rPh>
    <rPh sb="5" eb="6">
      <t>ネン</t>
    </rPh>
    <phoneticPr fontId="1"/>
  </si>
  <si>
    <t>令 　和  　2  　年</t>
    <rPh sb="0" eb="1">
      <t>レイ</t>
    </rPh>
    <rPh sb="3" eb="4">
      <t>ワ</t>
    </rPh>
    <phoneticPr fontId="1"/>
  </si>
  <si>
    <t xml:space="preserve">令和  2年 </t>
    <rPh sb="0" eb="2">
      <t>レイワ</t>
    </rPh>
    <rPh sb="5" eb="6">
      <t>ネン</t>
    </rPh>
    <phoneticPr fontId="1"/>
  </si>
  <si>
    <t>令和  2 年</t>
    <rPh sb="0" eb="2">
      <t>レイワ</t>
    </rPh>
    <rPh sb="6" eb="7">
      <t>ネン</t>
    </rPh>
    <phoneticPr fontId="1"/>
  </si>
  <si>
    <t>令和    2 年</t>
    <rPh sb="0" eb="2">
      <t>レイワ</t>
    </rPh>
    <rPh sb="8" eb="9">
      <t>ネン</t>
    </rPh>
    <phoneticPr fontId="1"/>
  </si>
  <si>
    <t>2.  1</t>
    <phoneticPr fontId="1"/>
  </si>
  <si>
    <t xml:space="preserve">     令和2年10月以降の世帯数・人口は、令和2年国勢調査確定値を基にした推計値です。</t>
    <rPh sb="5" eb="7">
      <t>レイワ</t>
    </rPh>
    <rPh sb="8" eb="9">
      <t>ネン</t>
    </rPh>
    <rPh sb="11" eb="12">
      <t>ツキ</t>
    </rPh>
    <rPh sb="12" eb="14">
      <t>イコウ</t>
    </rPh>
    <rPh sb="15" eb="18">
      <t>セタイスウ</t>
    </rPh>
    <rPh sb="19" eb="21">
      <t>ジンコウ</t>
    </rPh>
    <rPh sb="23" eb="25">
      <t>レイワ</t>
    </rPh>
    <rPh sb="26" eb="27">
      <t>ネン</t>
    </rPh>
    <rPh sb="27" eb="29">
      <t>コクセイ</t>
    </rPh>
    <rPh sb="29" eb="31">
      <t>チョウサ</t>
    </rPh>
    <rPh sb="31" eb="34">
      <t>カクテイチ</t>
    </rPh>
    <rPh sb="35" eb="36">
      <t>モト</t>
    </rPh>
    <rPh sb="39" eb="42">
      <t>スイケイチ</t>
    </rPh>
    <phoneticPr fontId="1"/>
  </si>
  <si>
    <t>　  この表は、各月1日現在です。平成12年10月、平成17年10月、平成22年10月、平成27年10月、令和2年10月は国勢調査の確定数です。</t>
    <rPh sb="21" eb="22">
      <t>ネン</t>
    </rPh>
    <rPh sb="26" eb="28">
      <t>ヘイセイ</t>
    </rPh>
    <rPh sb="30" eb="31">
      <t>ネン</t>
    </rPh>
    <rPh sb="33" eb="34">
      <t>ガツ</t>
    </rPh>
    <rPh sb="35" eb="37">
      <t>ヘイセイ</t>
    </rPh>
    <rPh sb="39" eb="40">
      <t>ネン</t>
    </rPh>
    <rPh sb="42" eb="43">
      <t>ツキ</t>
    </rPh>
    <rPh sb="53" eb="55">
      <t>レイワ</t>
    </rPh>
    <rPh sb="56" eb="57">
      <t>ネン</t>
    </rPh>
    <rPh sb="59" eb="60">
      <t>ツキ</t>
    </rPh>
    <phoneticPr fontId="1"/>
  </si>
  <si>
    <t>令和２年山形市統計書</t>
    <rPh sb="0" eb="1">
      <t>レイ</t>
    </rPh>
    <rPh sb="1" eb="2">
      <t>ワ</t>
    </rPh>
    <rPh sb="3" eb="4">
      <t>ネン</t>
    </rPh>
    <rPh sb="4" eb="7">
      <t>ヤマガタシ</t>
    </rPh>
    <rPh sb="7" eb="10">
      <t>トウケイショ</t>
    </rPh>
    <phoneticPr fontId="1"/>
  </si>
  <si>
    <t>２－１２　世帯の家族類型別一般世帯数、一般世帯人員（令和２年）</t>
    <rPh sb="26" eb="28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</si>
</sst>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0">
    <numFmt numFmtId="41" formatCode="_ * #,##0_ ;_ * \-#,##0_ ;_ * &quot;-&quot;_ ;_ @_ "/>
    <numFmt numFmtId="176" formatCode="0.0_);[Red]\(0.0\)"/>
    <numFmt numFmtId="177" formatCode="0.00;[Red]0.00"/>
    <numFmt numFmtId="178" formatCode="0.0;[Red]0.0"/>
    <numFmt numFmtId="179" formatCode="#,##0.0"/>
    <numFmt numFmtId="180" formatCode="0.0;&quot;△ &quot;0.0"/>
    <numFmt numFmtId="181" formatCode="#,##0.0;[Red]\-#,##0.0"/>
    <numFmt numFmtId="182" formatCode="#,##0.0;[Red]#,##0.0"/>
    <numFmt numFmtId="183" formatCode="#,##0;[Red]#,##0"/>
    <numFmt numFmtId="184" formatCode="#,##0;&quot;△ &quot;#,##0"/>
    <numFmt numFmtId="185" formatCode="#,##0_);[Red]\(#,##0\)"/>
    <numFmt numFmtId="186" formatCode="#,##0_ ;[Red]\-#,##0\ "/>
    <numFmt numFmtId="187" formatCode="##,###,##0;&quot;-&quot;#,###,##0"/>
    <numFmt numFmtId="188" formatCode="###,###,##0;&quot;-&quot;##,###,##0"/>
    <numFmt numFmtId="189" formatCode="#,##0.0_ ;[Red]\-#,##0.0\ "/>
    <numFmt numFmtId="190" formatCode="##0.00;&quot;-&quot;#0.00"/>
    <numFmt numFmtId="191" formatCode="\ ###,###,###,##0;&quot;-&quot;###,###,###,##0"/>
    <numFmt numFmtId="192" formatCode="\ ###,###,##0;&quot;-&quot;###,###,##0"/>
    <numFmt numFmtId="193" formatCode="#,###,###,##0;&quot; -&quot;###,###,##0"/>
    <numFmt numFmtId="194" formatCode="##,###,###,###,##0;&quot;-&quot;#,###,###,###,##0"/>
    <numFmt numFmtId="195" formatCode="###,###,###,###,##0;&quot;-&quot;##,###,###,###,##0"/>
    <numFmt numFmtId="196" formatCode="###,###,###,##0;&quot;-&quot;##,###,###,##0"/>
    <numFmt numFmtId="197" formatCode="\ ###,###,###,###,##0;&quot;-&quot;###,###,###,###,##0"/>
    <numFmt numFmtId="198" formatCode="#,##0.00;[Red]#,##0.00"/>
    <numFmt numFmtId="199" formatCode="#,##0.0;&quot;△ &quot;#,##0.0"/>
    <numFmt numFmtId="200" formatCode="0.0"/>
    <numFmt numFmtId="201" formatCode="###,##0;&quot;-&quot;##,##0"/>
    <numFmt numFmtId="202" formatCode="#,###,##0;&quot; -&quot;###,##0"/>
    <numFmt numFmtId="203" formatCode="\ ###,##0;&quot;-&quot;###,##0"/>
    <numFmt numFmtId="204" formatCode="#,##0_ "/>
  </numFmts>
  <fonts count="3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9"/>
      <name val="HGSｺﾞｼｯｸM"/>
      <family val="3"/>
      <charset val="128"/>
    </font>
    <font>
      <sz val="10"/>
      <name val="HGSｺﾞｼｯｸM"/>
      <family val="3"/>
      <charset val="128"/>
    </font>
    <font>
      <sz val="14"/>
      <name val="HGSｺﾞｼｯｸM"/>
      <family val="3"/>
      <charset val="128"/>
    </font>
    <font>
      <b/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b/>
      <sz val="14"/>
      <name val="HGSｺﾞｼｯｸM"/>
      <family val="3"/>
      <charset val="128"/>
    </font>
    <font>
      <sz val="12"/>
      <name val="HGSｺﾞｼｯｸM"/>
      <family val="3"/>
      <charset val="128"/>
    </font>
    <font>
      <sz val="12"/>
      <color theme="1"/>
      <name val="游ゴシック"/>
      <family val="3"/>
      <charset val="128"/>
      <scheme val="minor"/>
    </font>
    <font>
      <sz val="10"/>
      <color theme="1"/>
      <name val="HGSｺﾞｼｯｸM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10"/>
      <color indexed="8"/>
      <name val="HGSｺﾞｼｯｸM"/>
      <family val="3"/>
      <charset val="128"/>
    </font>
    <font>
      <sz val="8"/>
      <name val="ＭＳ ゴシック"/>
      <family val="3"/>
      <charset val="128"/>
    </font>
    <font>
      <sz val="8"/>
      <name val="HGSｺﾞｼｯｸM"/>
      <family val="3"/>
      <charset val="128"/>
    </font>
    <font>
      <sz val="9"/>
      <color indexed="8"/>
      <name val="HGSｺﾞｼｯｸM"/>
      <family val="3"/>
      <charset val="128"/>
    </font>
    <font>
      <b/>
      <sz val="11"/>
      <color indexed="62"/>
      <name val="ＭＳ Ｐゴシック"/>
      <family val="3"/>
      <charset val="128"/>
    </font>
    <font>
      <sz val="6"/>
      <name val="ＭＳ Ｐ明朝"/>
      <family val="1"/>
      <charset val="128"/>
    </font>
    <font>
      <b/>
      <sz val="22"/>
      <name val="HGSｺﾞｼｯｸM"/>
      <family val="3"/>
      <charset val="128"/>
    </font>
    <font>
      <b/>
      <sz val="18"/>
      <name val="HGSｺﾞｼｯｸM"/>
      <family val="3"/>
      <charset val="128"/>
    </font>
    <font>
      <sz val="16"/>
      <name val="HGSｺﾞｼｯｸM"/>
      <family val="3"/>
      <charset val="128"/>
    </font>
    <font>
      <sz val="13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b/>
      <sz val="11"/>
      <color theme="1"/>
      <name val="HGSｺﾞｼｯｸM"/>
      <family val="3"/>
      <charset val="128"/>
    </font>
    <font>
      <sz val="14"/>
      <color theme="1"/>
      <name val="HGS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38" fontId="2" fillId="0" borderId="0" applyFont="0" applyFill="0" applyBorder="0" applyAlignment="0" applyProtection="0"/>
    <xf numFmtId="0" fontId="11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3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17" fillId="0" borderId="0"/>
    <xf numFmtId="38" fontId="2" fillId="0" borderId="0" applyFont="0" applyFill="0" applyBorder="0" applyAlignment="0" applyProtection="0">
      <alignment vertical="center"/>
    </xf>
  </cellStyleXfs>
  <cellXfs count="563">
    <xf numFmtId="0" fontId="0" fillId="0" borderId="0" xfId="0"/>
    <xf numFmtId="0" fontId="3" fillId="0" borderId="0" xfId="0" applyFont="1"/>
    <xf numFmtId="176" fontId="3" fillId="0" borderId="0" xfId="0" applyNumberFormat="1" applyFont="1"/>
    <xf numFmtId="0" fontId="3" fillId="0" borderId="0" xfId="0" applyFont="1" applyAlignment="1"/>
    <xf numFmtId="0" fontId="3" fillId="0" borderId="0" xfId="0" applyFont="1" applyBorder="1" applyAlignment="1"/>
    <xf numFmtId="176" fontId="3" fillId="0" borderId="0" xfId="0" applyNumberFormat="1" applyFont="1" applyBorder="1" applyAlignment="1"/>
    <xf numFmtId="177" fontId="3" fillId="0" borderId="0" xfId="0" applyNumberFormat="1" applyFont="1" applyBorder="1" applyAlignment="1"/>
    <xf numFmtId="178" fontId="3" fillId="0" borderId="0" xfId="0" applyNumberFormat="1" applyFont="1" applyBorder="1" applyAlignment="1"/>
    <xf numFmtId="38" fontId="3" fillId="0" borderId="0" xfId="1" applyFont="1" applyBorder="1" applyAlignment="1"/>
    <xf numFmtId="0" fontId="4" fillId="0" borderId="0" xfId="0" applyFont="1" applyAlignment="1"/>
    <xf numFmtId="0" fontId="5" fillId="0" borderId="0" xfId="0" applyFont="1" applyBorder="1" applyAlignment="1"/>
    <xf numFmtId="176" fontId="5" fillId="0" borderId="0" xfId="0" applyNumberFormat="1" applyFont="1" applyBorder="1" applyAlignment="1"/>
    <xf numFmtId="177" fontId="5" fillId="0" borderId="0" xfId="0" applyNumberFormat="1" applyFont="1" applyBorder="1" applyAlignment="1"/>
    <xf numFmtId="178" fontId="5" fillId="0" borderId="0" xfId="0" applyNumberFormat="1" applyFont="1" applyBorder="1" applyAlignment="1"/>
    <xf numFmtId="38" fontId="5" fillId="0" borderId="0" xfId="1" applyFont="1" applyBorder="1" applyAlignment="1"/>
    <xf numFmtId="0" fontId="5" fillId="0" borderId="0" xfId="0" applyFont="1" applyBorder="1" applyAlignment="1">
      <alignment horizontal="left"/>
    </xf>
    <xf numFmtId="0" fontId="4" fillId="0" borderId="0" xfId="0" applyFont="1" applyFill="1" applyAlignment="1"/>
    <xf numFmtId="0" fontId="4" fillId="0" borderId="2" xfId="0" applyFont="1" applyFill="1" applyBorder="1" applyAlignment="1"/>
    <xf numFmtId="179" fontId="4" fillId="0" borderId="2" xfId="0" applyNumberFormat="1" applyFont="1" applyFill="1" applyBorder="1" applyAlignment="1"/>
    <xf numFmtId="176" fontId="4" fillId="0" borderId="2" xfId="0" applyNumberFormat="1" applyFont="1" applyFill="1" applyBorder="1" applyAlignment="1"/>
    <xf numFmtId="177" fontId="4" fillId="0" borderId="2" xfId="0" applyNumberFormat="1" applyFont="1" applyFill="1" applyBorder="1" applyAlignment="1"/>
    <xf numFmtId="180" fontId="4" fillId="0" borderId="2" xfId="0" applyNumberFormat="1" applyFont="1" applyFill="1" applyBorder="1" applyAlignment="1"/>
    <xf numFmtId="38" fontId="4" fillId="0" borderId="2" xfId="1" applyFont="1" applyFill="1" applyBorder="1" applyAlignment="1">
      <alignment horizontal="right"/>
    </xf>
    <xf numFmtId="38" fontId="4" fillId="0" borderId="2" xfId="1" applyFont="1" applyFill="1" applyBorder="1" applyAlignment="1"/>
    <xf numFmtId="49" fontId="4" fillId="0" borderId="3" xfId="1" applyNumberFormat="1" applyFont="1" applyBorder="1" applyAlignment="1"/>
    <xf numFmtId="0" fontId="4" fillId="0" borderId="0" xfId="0" applyFont="1" applyFill="1" applyBorder="1" applyAlignment="1"/>
    <xf numFmtId="179" fontId="4" fillId="0" borderId="0" xfId="0" applyNumberFormat="1" applyFont="1" applyFill="1" applyBorder="1" applyAlignment="1"/>
    <xf numFmtId="176" fontId="4" fillId="0" borderId="0" xfId="0" applyNumberFormat="1" applyFont="1" applyFill="1" applyBorder="1" applyAlignment="1"/>
    <xf numFmtId="177" fontId="4" fillId="0" borderId="0" xfId="0" applyNumberFormat="1" applyFont="1" applyFill="1" applyBorder="1" applyAlignment="1"/>
    <xf numFmtId="180" fontId="4" fillId="0" borderId="0" xfId="0" applyNumberFormat="1" applyFont="1" applyFill="1" applyBorder="1" applyAlignment="1"/>
    <xf numFmtId="38" fontId="4" fillId="0" borderId="0" xfId="1" applyFont="1" applyFill="1" applyBorder="1" applyAlignment="1">
      <alignment horizontal="right"/>
    </xf>
    <xf numFmtId="38" fontId="4" fillId="0" borderId="0" xfId="1" applyFont="1" applyFill="1" applyBorder="1" applyAlignment="1"/>
    <xf numFmtId="38" fontId="4" fillId="0" borderId="4" xfId="1" applyFont="1" applyFill="1" applyBorder="1" applyAlignment="1"/>
    <xf numFmtId="0" fontId="4" fillId="0" borderId="0" xfId="0" applyFont="1" applyAlignment="1">
      <alignment horizontal="center"/>
    </xf>
    <xf numFmtId="49" fontId="4" fillId="0" borderId="5" xfId="1" applyNumberFormat="1" applyFont="1" applyBorder="1" applyAlignment="1"/>
    <xf numFmtId="49" fontId="4" fillId="0" borderId="0" xfId="1" applyNumberFormat="1" applyFont="1" applyBorder="1" applyAlignment="1"/>
    <xf numFmtId="181" fontId="4" fillId="0" borderId="0" xfId="1" applyNumberFormat="1" applyFont="1" applyFill="1" applyAlignment="1"/>
    <xf numFmtId="180" fontId="4" fillId="0" borderId="0" xfId="0" applyNumberFormat="1" applyFont="1" applyFill="1" applyAlignment="1"/>
    <xf numFmtId="181" fontId="3" fillId="0" borderId="0" xfId="1" applyNumberFormat="1" applyFont="1" applyAlignment="1"/>
    <xf numFmtId="38" fontId="5" fillId="0" borderId="4" xfId="1" applyFont="1" applyBorder="1" applyAlignment="1"/>
    <xf numFmtId="49" fontId="4" fillId="0" borderId="0" xfId="1" applyNumberFormat="1" applyFont="1" applyFill="1" applyBorder="1" applyAlignment="1">
      <alignment horizontal="center"/>
    </xf>
    <xf numFmtId="0" fontId="4" fillId="0" borderId="0" xfId="0" applyFont="1" applyBorder="1" applyAlignment="1"/>
    <xf numFmtId="176" fontId="4" fillId="0" borderId="0" xfId="0" applyNumberFormat="1" applyFont="1" applyBorder="1" applyAlignment="1"/>
    <xf numFmtId="177" fontId="4" fillId="0" borderId="0" xfId="0" applyNumberFormat="1" applyFont="1" applyBorder="1" applyAlignment="1"/>
    <xf numFmtId="180" fontId="4" fillId="0" borderId="0" xfId="0" applyNumberFormat="1" applyFont="1" applyAlignment="1"/>
    <xf numFmtId="38" fontId="4" fillId="0" borderId="0" xfId="1" applyFont="1" applyBorder="1" applyAlignment="1"/>
    <xf numFmtId="38" fontId="4" fillId="0" borderId="4" xfId="1" applyFont="1" applyBorder="1" applyAlignment="1"/>
    <xf numFmtId="181" fontId="4" fillId="0" borderId="0" xfId="1" applyNumberFormat="1" applyFont="1" applyBorder="1" applyAlignment="1"/>
    <xf numFmtId="178" fontId="4" fillId="0" borderId="0" xfId="0" applyNumberFormat="1" applyFont="1" applyAlignment="1"/>
    <xf numFmtId="49" fontId="4" fillId="0" borderId="0" xfId="0" applyNumberFormat="1" applyFont="1" applyBorder="1" applyAlignment="1"/>
    <xf numFmtId="177" fontId="4" fillId="0" borderId="0" xfId="0" applyNumberFormat="1" applyFont="1" applyAlignment="1"/>
    <xf numFmtId="38" fontId="4" fillId="0" borderId="0" xfId="1" applyFont="1" applyAlignment="1"/>
    <xf numFmtId="49" fontId="4" fillId="0" borderId="0" xfId="0" applyNumberFormat="1" applyFont="1" applyAlignment="1"/>
    <xf numFmtId="38" fontId="4" fillId="0" borderId="0" xfId="1" applyFont="1" applyAlignment="1">
      <alignment horizontal="right"/>
    </xf>
    <xf numFmtId="38" fontId="4" fillId="0" borderId="4" xfId="1" applyFont="1" applyBorder="1" applyAlignment="1">
      <alignment horizontal="right"/>
    </xf>
    <xf numFmtId="49" fontId="4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center"/>
    </xf>
    <xf numFmtId="176" fontId="5" fillId="0" borderId="0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0" fontId="3" fillId="0" borderId="2" xfId="0" applyFont="1" applyBorder="1" applyAlignment="1"/>
    <xf numFmtId="176" fontId="3" fillId="0" borderId="2" xfId="0" applyNumberFormat="1" applyFont="1" applyBorder="1" applyAlignment="1"/>
    <xf numFmtId="0" fontId="5" fillId="0" borderId="2" xfId="0" applyFont="1" applyBorder="1" applyAlignment="1"/>
    <xf numFmtId="0" fontId="6" fillId="0" borderId="0" xfId="0" applyFont="1" applyBorder="1" applyAlignment="1"/>
    <xf numFmtId="0" fontId="5" fillId="0" borderId="0" xfId="0" applyFont="1"/>
    <xf numFmtId="0" fontId="5" fillId="0" borderId="0" xfId="0" applyFont="1" applyFill="1"/>
    <xf numFmtId="0" fontId="5" fillId="0" borderId="0" xfId="0" applyFont="1" applyFill="1" applyAlignment="1">
      <alignment horizontal="right"/>
    </xf>
    <xf numFmtId="49" fontId="5" fillId="0" borderId="0" xfId="0" applyNumberFormat="1" applyFont="1" applyFill="1" applyBorder="1" applyAlignment="1">
      <alignment horizontal="left"/>
    </xf>
    <xf numFmtId="49" fontId="5" fillId="0" borderId="0" xfId="0" applyNumberFormat="1" applyFont="1" applyBorder="1"/>
    <xf numFmtId="0" fontId="3" fillId="0" borderId="0" xfId="0" applyFont="1" applyBorder="1"/>
    <xf numFmtId="181" fontId="5" fillId="0" borderId="2" xfId="1" applyNumberFormat="1" applyFont="1" applyBorder="1"/>
    <xf numFmtId="38" fontId="5" fillId="0" borderId="2" xfId="1" applyFont="1" applyBorder="1"/>
    <xf numFmtId="181" fontId="5" fillId="0" borderId="0" xfId="1" applyNumberFormat="1" applyFont="1" applyBorder="1"/>
    <xf numFmtId="38" fontId="5" fillId="0" borderId="0" xfId="1" applyFont="1" applyBorder="1"/>
    <xf numFmtId="49" fontId="5" fillId="0" borderId="0" xfId="0" applyNumberFormat="1" applyFont="1" applyBorder="1" applyAlignment="1">
      <alignment horizontal="center"/>
    </xf>
    <xf numFmtId="38" fontId="5" fillId="0" borderId="4" xfId="1" applyFont="1" applyBorder="1"/>
    <xf numFmtId="182" fontId="5" fillId="0" borderId="0" xfId="1" applyNumberFormat="1" applyFont="1" applyBorder="1"/>
    <xf numFmtId="182" fontId="5" fillId="0" borderId="0" xfId="1" applyNumberFormat="1" applyFont="1" applyBorder="1" applyAlignment="1"/>
    <xf numFmtId="183" fontId="5" fillId="0" borderId="0" xfId="1" applyNumberFormat="1" applyFont="1" applyBorder="1"/>
    <xf numFmtId="49" fontId="5" fillId="0" borderId="0" xfId="0" applyNumberFormat="1" applyFont="1" applyAlignment="1">
      <alignment horizontal="center"/>
    </xf>
    <xf numFmtId="178" fontId="5" fillId="0" borderId="0" xfId="0" applyNumberFormat="1" applyFont="1" applyBorder="1"/>
    <xf numFmtId="0" fontId="5" fillId="0" borderId="0" xfId="0" applyFont="1" applyAlignment="1">
      <alignment horizontal="center"/>
    </xf>
    <xf numFmtId="0" fontId="3" fillId="0" borderId="4" xfId="0" applyFont="1" applyBorder="1"/>
    <xf numFmtId="0" fontId="3" fillId="0" borderId="0" xfId="0" applyFont="1" applyAlignment="1">
      <alignment vertical="center"/>
    </xf>
    <xf numFmtId="0" fontId="3" fillId="0" borderId="2" xfId="0" applyFont="1" applyBorder="1"/>
    <xf numFmtId="184" fontId="3" fillId="0" borderId="0" xfId="0" applyNumberFormat="1" applyFont="1"/>
    <xf numFmtId="184" fontId="3" fillId="0" borderId="13" xfId="0" applyNumberFormat="1" applyFont="1" applyBorder="1"/>
    <xf numFmtId="184" fontId="5" fillId="0" borderId="13" xfId="0" applyNumberFormat="1" applyFont="1" applyBorder="1"/>
    <xf numFmtId="184" fontId="5" fillId="0" borderId="0" xfId="1" applyNumberFormat="1" applyFont="1" applyFill="1" applyBorder="1"/>
    <xf numFmtId="184" fontId="5" fillId="0" borderId="0" xfId="0" applyNumberFormat="1" applyFont="1"/>
    <xf numFmtId="184" fontId="5" fillId="0" borderId="4" xfId="1" applyNumberFormat="1" applyFont="1" applyFill="1" applyBorder="1"/>
    <xf numFmtId="184" fontId="5" fillId="0" borderId="5" xfId="0" applyNumberFormat="1" applyFont="1" applyFill="1" applyBorder="1" applyAlignment="1">
      <alignment horizontal="center"/>
    </xf>
    <xf numFmtId="184" fontId="5" fillId="0" borderId="5" xfId="0" applyNumberFormat="1" applyFont="1" applyBorder="1" applyAlignment="1">
      <alignment horizontal="center"/>
    </xf>
    <xf numFmtId="184" fontId="5" fillId="0" borderId="0" xfId="0" applyNumberFormat="1" applyFont="1" applyBorder="1" applyAlignment="1">
      <alignment horizontal="center"/>
    </xf>
    <xf numFmtId="184" fontId="7" fillId="0" borderId="0" xfId="1" applyNumberFormat="1" applyFont="1" applyFill="1" applyBorder="1"/>
    <xf numFmtId="184" fontId="7" fillId="0" borderId="0" xfId="0" applyNumberFormat="1" applyFont="1" applyBorder="1"/>
    <xf numFmtId="184" fontId="7" fillId="0" borderId="4" xfId="0" applyNumberFormat="1" applyFont="1" applyBorder="1"/>
    <xf numFmtId="184" fontId="7" fillId="0" borderId="0" xfId="0" applyNumberFormat="1" applyFont="1" applyFill="1" applyBorder="1" applyAlignment="1">
      <alignment horizontal="center"/>
    </xf>
    <xf numFmtId="184" fontId="5" fillId="0" borderId="0" xfId="0" applyNumberFormat="1" applyFont="1" applyFill="1" applyBorder="1" applyAlignment="1">
      <alignment horizontal="center"/>
    </xf>
    <xf numFmtId="184" fontId="3" fillId="0" borderId="4" xfId="0" applyNumberFormat="1" applyFont="1" applyBorder="1"/>
    <xf numFmtId="184" fontId="5" fillId="0" borderId="0" xfId="0" applyNumberFormat="1" applyFont="1" applyBorder="1"/>
    <xf numFmtId="184" fontId="7" fillId="0" borderId="4" xfId="1" applyNumberFormat="1" applyFont="1" applyFill="1" applyBorder="1"/>
    <xf numFmtId="184" fontId="5" fillId="0" borderId="0" xfId="1" applyNumberFormat="1" applyFont="1" applyBorder="1"/>
    <xf numFmtId="184" fontId="3" fillId="0" borderId="0" xfId="0" applyNumberFormat="1" applyFont="1" applyFill="1"/>
    <xf numFmtId="184" fontId="5" fillId="0" borderId="0" xfId="1" applyNumberFormat="1" applyFont="1" applyFill="1" applyBorder="1" applyAlignment="1">
      <alignment horizontal="right"/>
    </xf>
    <xf numFmtId="184" fontId="5" fillId="0" borderId="4" xfId="1" applyNumberFormat="1" applyFont="1" applyBorder="1"/>
    <xf numFmtId="184" fontId="8" fillId="0" borderId="0" xfId="0" applyNumberFormat="1" applyFont="1"/>
    <xf numFmtId="184" fontId="7" fillId="0" borderId="0" xfId="1" applyNumberFormat="1" applyFont="1" applyBorder="1"/>
    <xf numFmtId="184" fontId="7" fillId="0" borderId="0" xfId="1" applyNumberFormat="1" applyFont="1" applyBorder="1" applyAlignment="1"/>
    <xf numFmtId="184" fontId="7" fillId="0" borderId="4" xfId="1" applyNumberFormat="1" applyFont="1" applyBorder="1"/>
    <xf numFmtId="184" fontId="7" fillId="0" borderId="0" xfId="0" applyNumberFormat="1" applyFont="1" applyBorder="1" applyAlignment="1">
      <alignment horizontal="center"/>
    </xf>
    <xf numFmtId="184" fontId="5" fillId="0" borderId="0" xfId="1" applyNumberFormat="1" applyFont="1"/>
    <xf numFmtId="184" fontId="7" fillId="0" borderId="0" xfId="1" applyNumberFormat="1" applyFont="1"/>
    <xf numFmtId="184" fontId="7" fillId="0" borderId="0" xfId="1" applyNumberFormat="1" applyFont="1" applyBorder="1" applyAlignment="1">
      <alignment horizontal="center"/>
    </xf>
    <xf numFmtId="184" fontId="5" fillId="0" borderId="4" xfId="0" applyNumberFormat="1" applyFont="1" applyBorder="1"/>
    <xf numFmtId="184" fontId="4" fillId="0" borderId="0" xfId="0" applyNumberFormat="1" applyFont="1"/>
    <xf numFmtId="184" fontId="4" fillId="0" borderId="1" xfId="0" applyNumberFormat="1" applyFont="1" applyBorder="1" applyAlignment="1">
      <alignment horizontal="center" vertical="center"/>
    </xf>
    <xf numFmtId="184" fontId="4" fillId="0" borderId="0" xfId="0" applyNumberFormat="1" applyFont="1" applyAlignment="1">
      <alignment horizontal="center" vertical="center"/>
    </xf>
    <xf numFmtId="184" fontId="3" fillId="0" borderId="2" xfId="0" applyNumberFormat="1" applyFont="1" applyBorder="1"/>
    <xf numFmtId="184" fontId="5" fillId="0" borderId="0" xfId="0" applyNumberFormat="1" applyFont="1" applyAlignment="1">
      <alignment horizontal="right"/>
    </xf>
    <xf numFmtId="0" fontId="3" fillId="0" borderId="0" xfId="0" applyFont="1" applyFill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6" xfId="0" applyFont="1" applyFill="1" applyBorder="1"/>
    <xf numFmtId="38" fontId="5" fillId="0" borderId="0" xfId="0" applyNumberFormat="1" applyFont="1" applyFill="1" applyAlignment="1">
      <alignment vertical="center"/>
    </xf>
    <xf numFmtId="38" fontId="5" fillId="0" borderId="0" xfId="1" applyFont="1" applyFill="1" applyBorder="1" applyAlignment="1">
      <alignment vertical="center"/>
    </xf>
    <xf numFmtId="38" fontId="5" fillId="0" borderId="0" xfId="1" applyFont="1" applyFill="1"/>
    <xf numFmtId="0" fontId="5" fillId="0" borderId="5" xfId="0" applyFont="1" applyFill="1" applyBorder="1" applyAlignment="1">
      <alignment horizontal="center"/>
    </xf>
    <xf numFmtId="0" fontId="5" fillId="0" borderId="4" xfId="0" applyFont="1" applyFill="1" applyBorder="1"/>
    <xf numFmtId="0" fontId="5" fillId="0" borderId="5" xfId="0" applyFont="1" applyFill="1" applyBorder="1"/>
    <xf numFmtId="38" fontId="5" fillId="0" borderId="0" xfId="1" applyFont="1" applyFill="1" applyBorder="1"/>
    <xf numFmtId="0" fontId="3" fillId="0" borderId="0" xfId="0" applyFont="1" applyFill="1" applyBorder="1"/>
    <xf numFmtId="0" fontId="3" fillId="0" borderId="5" xfId="0" applyFont="1" applyFill="1" applyBorder="1"/>
    <xf numFmtId="0" fontId="3" fillId="0" borderId="4" xfId="0" applyFont="1" applyFill="1" applyBorder="1"/>
    <xf numFmtId="38" fontId="5" fillId="0" borderId="4" xfId="1" applyFont="1" applyFill="1" applyBorder="1"/>
    <xf numFmtId="0" fontId="4" fillId="0" borderId="0" xfId="0" applyFont="1" applyFill="1" applyBorder="1" applyAlignment="1">
      <alignment horizontal="center"/>
    </xf>
    <xf numFmtId="0" fontId="3" fillId="0" borderId="12" xfId="0" applyFont="1" applyFill="1" applyBorder="1"/>
    <xf numFmtId="0" fontId="4" fillId="0" borderId="0" xfId="0" applyFont="1" applyFill="1" applyBorder="1"/>
    <xf numFmtId="0" fontId="3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2" xfId="0" applyFont="1" applyFill="1" applyBorder="1"/>
    <xf numFmtId="0" fontId="5" fillId="0" borderId="0" xfId="0" applyFont="1" applyFill="1" applyBorder="1"/>
    <xf numFmtId="0" fontId="4" fillId="0" borderId="0" xfId="0" applyFont="1" applyFill="1"/>
    <xf numFmtId="0" fontId="9" fillId="0" borderId="0" xfId="0" applyFont="1" applyFill="1" applyBorder="1"/>
    <xf numFmtId="185" fontId="3" fillId="0" borderId="0" xfId="0" applyNumberFormat="1" applyFont="1" applyFill="1" applyAlignment="1"/>
    <xf numFmtId="185" fontId="3" fillId="0" borderId="0" xfId="0" applyNumberFormat="1" applyFont="1" applyFill="1"/>
    <xf numFmtId="185" fontId="3" fillId="0" borderId="0" xfId="0" applyNumberFormat="1" applyFont="1" applyFill="1" applyBorder="1" applyAlignment="1"/>
    <xf numFmtId="185" fontId="10" fillId="0" borderId="0" xfId="0" applyNumberFormat="1" applyFont="1" applyFill="1" applyAlignment="1"/>
    <xf numFmtId="185" fontId="10" fillId="0" borderId="0" xfId="0" applyNumberFormat="1" applyFont="1" applyFill="1" applyAlignment="1">
      <alignment horizontal="right"/>
    </xf>
    <xf numFmtId="0" fontId="5" fillId="0" borderId="7" xfId="0" applyFont="1" applyFill="1" applyBorder="1"/>
    <xf numFmtId="185" fontId="5" fillId="0" borderId="2" xfId="1" applyNumberFormat="1" applyFont="1" applyFill="1" applyBorder="1" applyAlignment="1"/>
    <xf numFmtId="185" fontId="5" fillId="0" borderId="2" xfId="1" applyNumberFormat="1" applyFont="1" applyFill="1" applyBorder="1"/>
    <xf numFmtId="0" fontId="5" fillId="0" borderId="3" xfId="0" applyFont="1" applyFill="1" applyBorder="1"/>
    <xf numFmtId="0" fontId="8" fillId="0" borderId="0" xfId="0" applyFont="1" applyFill="1"/>
    <xf numFmtId="0" fontId="5" fillId="0" borderId="15" xfId="0" applyFont="1" applyFill="1" applyBorder="1" applyAlignment="1">
      <alignment horizontal="center"/>
    </xf>
    <xf numFmtId="185" fontId="5" fillId="0" borderId="0" xfId="0" applyNumberFormat="1" applyFont="1" applyBorder="1" applyAlignment="1"/>
    <xf numFmtId="185" fontId="5" fillId="0" borderId="0" xfId="1" applyNumberFormat="1" applyFont="1" applyFill="1" applyBorder="1" applyAlignment="1"/>
    <xf numFmtId="185" fontId="5" fillId="0" borderId="0" xfId="1" applyNumberFormat="1" applyFont="1" applyFill="1" applyBorder="1"/>
    <xf numFmtId="185" fontId="5" fillId="0" borderId="0" xfId="1" applyNumberFormat="1" applyFont="1" applyFill="1" applyAlignment="1"/>
    <xf numFmtId="185" fontId="5" fillId="0" borderId="0" xfId="1" applyNumberFormat="1" applyFont="1" applyFill="1"/>
    <xf numFmtId="0" fontId="7" fillId="0" borderId="15" xfId="0" applyFont="1" applyFill="1" applyBorder="1" applyAlignment="1">
      <alignment horizontal="center"/>
    </xf>
    <xf numFmtId="185" fontId="7" fillId="0" borderId="0" xfId="1" applyNumberFormat="1" applyFont="1" applyFill="1" applyAlignment="1"/>
    <xf numFmtId="185" fontId="7" fillId="0" borderId="0" xfId="1" applyNumberFormat="1" applyFont="1" applyFill="1" applyBorder="1" applyAlignment="1"/>
    <xf numFmtId="185" fontId="7" fillId="0" borderId="0" xfId="1" applyNumberFormat="1" applyFont="1" applyFill="1"/>
    <xf numFmtId="185" fontId="7" fillId="0" borderId="0" xfId="1" applyNumberFormat="1" applyFont="1" applyFill="1" applyBorder="1"/>
    <xf numFmtId="0" fontId="7" fillId="0" borderId="5" xfId="0" applyFont="1" applyFill="1" applyBorder="1" applyAlignment="1">
      <alignment horizontal="center"/>
    </xf>
    <xf numFmtId="185" fontId="12" fillId="0" borderId="0" xfId="2" applyNumberFormat="1" applyFont="1" applyAlignment="1"/>
    <xf numFmtId="185" fontId="12" fillId="0" borderId="0" xfId="2" applyNumberFormat="1" applyFont="1" applyBorder="1" applyAlignment="1"/>
    <xf numFmtId="186" fontId="5" fillId="0" borderId="0" xfId="1" applyNumberFormat="1" applyFont="1" applyFill="1" applyBorder="1" applyAlignment="1"/>
    <xf numFmtId="186" fontId="5" fillId="0" borderId="5" xfId="1" applyNumberFormat="1" applyFont="1" applyFill="1" applyBorder="1" applyAlignment="1"/>
    <xf numFmtId="185" fontId="4" fillId="0" borderId="0" xfId="3" quotePrefix="1" applyNumberFormat="1" applyFont="1" applyFill="1" applyBorder="1" applyAlignment="1">
      <alignment horizontal="right" vertical="top"/>
    </xf>
    <xf numFmtId="38" fontId="3" fillId="0" borderId="0" xfId="1" applyFont="1" applyFill="1"/>
    <xf numFmtId="41" fontId="3" fillId="0" borderId="0" xfId="0" applyNumberFormat="1" applyFont="1" applyFill="1"/>
    <xf numFmtId="38" fontId="5" fillId="0" borderId="15" xfId="1" applyFont="1" applyFill="1" applyBorder="1" applyAlignment="1">
      <alignment horizontal="center"/>
    </xf>
    <xf numFmtId="41" fontId="12" fillId="0" borderId="0" xfId="4" applyNumberFormat="1" applyFont="1" applyBorder="1" applyAlignment="1"/>
    <xf numFmtId="185" fontId="12" fillId="0" borderId="0" xfId="4" applyNumberFormat="1" applyFont="1" applyBorder="1" applyAlignment="1"/>
    <xf numFmtId="38" fontId="5" fillId="0" borderId="5" xfId="1" applyFont="1" applyFill="1" applyBorder="1" applyAlignment="1">
      <alignment horizontal="center"/>
    </xf>
    <xf numFmtId="185" fontId="4" fillId="0" borderId="0" xfId="1" applyNumberFormat="1" applyFont="1" applyFill="1" applyBorder="1" applyAlignment="1">
      <alignment vertical="top"/>
    </xf>
    <xf numFmtId="185" fontId="4" fillId="0" borderId="0" xfId="1" quotePrefix="1" applyNumberFormat="1" applyFont="1" applyFill="1" applyBorder="1" applyAlignment="1">
      <alignment horizontal="right" vertical="top"/>
    </xf>
    <xf numFmtId="185" fontId="4" fillId="0" borderId="0" xfId="1" applyNumberFormat="1" applyFont="1" applyFill="1" applyBorder="1" applyAlignment="1">
      <alignment horizontal="right" vertical="top"/>
    </xf>
    <xf numFmtId="0" fontId="5" fillId="0" borderId="11" xfId="0" applyFont="1" applyFill="1" applyBorder="1"/>
    <xf numFmtId="0" fontId="5" fillId="0" borderId="12" xfId="0" applyFont="1" applyFill="1" applyBorder="1"/>
    <xf numFmtId="185" fontId="5" fillId="0" borderId="8" xfId="1" applyNumberFormat="1" applyFont="1" applyFill="1" applyBorder="1" applyAlignment="1">
      <alignment horizontal="center" vertical="center"/>
    </xf>
    <xf numFmtId="185" fontId="5" fillId="0" borderId="1" xfId="1" applyNumberFormat="1" applyFont="1" applyFill="1" applyBorder="1" applyAlignment="1">
      <alignment horizontal="center" vertical="center"/>
    </xf>
    <xf numFmtId="185" fontId="5" fillId="0" borderId="3" xfId="1" applyNumberFormat="1" applyFont="1" applyFill="1" applyBorder="1" applyAlignment="1">
      <alignment horizontal="center" vertical="center"/>
    </xf>
    <xf numFmtId="185" fontId="5" fillId="0" borderId="9" xfId="1" applyNumberFormat="1" applyFont="1" applyFill="1" applyBorder="1" applyAlignment="1">
      <alignment horizontal="center"/>
    </xf>
    <xf numFmtId="185" fontId="5" fillId="0" borderId="1" xfId="1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185" fontId="5" fillId="0" borderId="13" xfId="1" applyNumberFormat="1" applyFont="1" applyFill="1" applyBorder="1" applyAlignment="1">
      <alignment horizontal="centerContinuous"/>
    </xf>
    <xf numFmtId="185" fontId="5" fillId="0" borderId="13" xfId="0" applyNumberFormat="1" applyFont="1" applyFill="1" applyBorder="1" applyAlignment="1">
      <alignment horizontal="center"/>
    </xf>
    <xf numFmtId="185" fontId="5" fillId="0" borderId="10" xfId="1" applyNumberFormat="1" applyFont="1" applyFill="1" applyBorder="1" applyAlignment="1">
      <alignment horizontal="centerContinuous"/>
    </xf>
    <xf numFmtId="0" fontId="5" fillId="0" borderId="2" xfId="0" applyFont="1" applyFill="1" applyBorder="1"/>
    <xf numFmtId="38" fontId="4" fillId="0" borderId="15" xfId="1" quotePrefix="1" applyFont="1" applyFill="1" applyBorder="1" applyAlignment="1">
      <alignment horizontal="center" vertical="top"/>
    </xf>
    <xf numFmtId="0" fontId="5" fillId="0" borderId="15" xfId="0" applyFont="1" applyFill="1" applyBorder="1"/>
    <xf numFmtId="185" fontId="12" fillId="0" borderId="5" xfId="4" applyNumberFormat="1" applyFont="1" applyBorder="1" applyAlignment="1"/>
    <xf numFmtId="0" fontId="5" fillId="0" borderId="11" xfId="0" applyFont="1" applyFill="1" applyBorder="1" applyAlignment="1">
      <alignment horizontal="center"/>
    </xf>
    <xf numFmtId="185" fontId="5" fillId="0" borderId="12" xfId="1" applyNumberFormat="1" applyFont="1" applyFill="1" applyBorder="1" applyAlignment="1"/>
    <xf numFmtId="185" fontId="5" fillId="0" borderId="13" xfId="1" applyNumberFormat="1" applyFont="1" applyFill="1" applyBorder="1" applyAlignment="1"/>
    <xf numFmtId="185" fontId="5" fillId="0" borderId="0" xfId="1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185" fontId="5" fillId="0" borderId="9" xfId="1" applyNumberFormat="1" applyFont="1" applyFill="1" applyBorder="1" applyAlignment="1">
      <alignment horizontal="center" vertical="center"/>
    </xf>
    <xf numFmtId="185" fontId="5" fillId="0" borderId="0" xfId="1" applyNumberFormat="1" applyFont="1" applyFill="1" applyAlignment="1">
      <alignment horizontal="right"/>
    </xf>
    <xf numFmtId="38" fontId="5" fillId="0" borderId="0" xfId="1" applyFont="1" applyFill="1" applyAlignment="1">
      <alignment horizontal="right"/>
    </xf>
    <xf numFmtId="185" fontId="5" fillId="0" borderId="0" xfId="1" applyNumberFormat="1" applyFont="1" applyFill="1" applyAlignment="1">
      <alignment horizontal="left"/>
    </xf>
    <xf numFmtId="0" fontId="6" fillId="0" borderId="0" xfId="0" applyFont="1" applyFill="1"/>
    <xf numFmtId="0" fontId="3" fillId="0" borderId="0" xfId="0" applyFont="1" applyFill="1" applyBorder="1" applyAlignment="1">
      <alignment vertical="distributed"/>
    </xf>
    <xf numFmtId="0" fontId="6" fillId="0" borderId="0" xfId="0" applyFont="1" applyAlignment="1"/>
    <xf numFmtId="38" fontId="5" fillId="0" borderId="0" xfId="1" applyFont="1" applyFill="1" applyBorder="1" applyAlignment="1">
      <alignment horizontal="right"/>
    </xf>
    <xf numFmtId="187" fontId="16" fillId="0" borderId="0" xfId="3" quotePrefix="1" applyNumberFormat="1" applyFont="1" applyFill="1" applyBorder="1" applyAlignment="1">
      <alignment horizontal="right"/>
    </xf>
    <xf numFmtId="188" fontId="16" fillId="0" borderId="0" xfId="3" quotePrefix="1" applyNumberFormat="1" applyFont="1" applyFill="1" applyBorder="1" applyAlignment="1">
      <alignment horizontal="right"/>
    </xf>
    <xf numFmtId="38" fontId="5" fillId="0" borderId="4" xfId="1" applyFont="1" applyFill="1" applyBorder="1" applyAlignment="1">
      <alignment horizontal="right"/>
    </xf>
    <xf numFmtId="0" fontId="5" fillId="0" borderId="0" xfId="0" applyFont="1" applyFill="1" applyAlignment="1">
      <alignment horizontal="center"/>
    </xf>
    <xf numFmtId="187" fontId="16" fillId="0" borderId="0" xfId="3" applyNumberFormat="1" applyFont="1" applyFill="1" applyBorder="1" applyAlignment="1">
      <alignment horizontal="right"/>
    </xf>
    <xf numFmtId="38" fontId="5" fillId="0" borderId="0" xfId="1" applyFont="1" applyFill="1" applyAlignment="1"/>
    <xf numFmtId="49" fontId="5" fillId="0" borderId="0" xfId="0" applyNumberFormat="1" applyFont="1" applyFill="1"/>
    <xf numFmtId="49" fontId="5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82" fontId="5" fillId="0" borderId="0" xfId="1" applyNumberFormat="1" applyFont="1" applyFill="1"/>
    <xf numFmtId="178" fontId="5" fillId="0" borderId="0" xfId="1" applyNumberFormat="1" applyFont="1" applyFill="1"/>
    <xf numFmtId="182" fontId="5" fillId="0" borderId="0" xfId="1" applyNumberFormat="1" applyFont="1" applyFill="1" applyBorder="1"/>
    <xf numFmtId="189" fontId="5" fillId="0" borderId="0" xfId="1" applyNumberFormat="1" applyFont="1" applyFill="1"/>
    <xf numFmtId="181" fontId="5" fillId="0" borderId="0" xfId="1" applyNumberFormat="1" applyFont="1" applyFill="1"/>
    <xf numFmtId="0" fontId="5" fillId="0" borderId="0" xfId="0" applyFont="1" applyFill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9" fillId="0" borderId="0" xfId="0" applyFont="1" applyFill="1"/>
    <xf numFmtId="0" fontId="5" fillId="0" borderId="5" xfId="0" applyFont="1" applyFill="1" applyBorder="1" applyAlignment="1">
      <alignment shrinkToFit="1"/>
    </xf>
    <xf numFmtId="0" fontId="5" fillId="0" borderId="5" xfId="0" applyFont="1" applyFill="1" applyBorder="1" applyAlignment="1">
      <alignment horizontal="left" shrinkToFit="1"/>
    </xf>
    <xf numFmtId="182" fontId="3" fillId="0" borderId="0" xfId="0" applyNumberFormat="1" applyFont="1" applyFill="1"/>
    <xf numFmtId="190" fontId="5" fillId="0" borderId="0" xfId="9" applyNumberFormat="1" applyFont="1" applyFill="1" applyAlignment="1">
      <alignment horizontal="right"/>
    </xf>
    <xf numFmtId="191" fontId="5" fillId="0" borderId="0" xfId="9" applyNumberFormat="1" applyFont="1" applyFill="1" applyAlignment="1">
      <alignment horizontal="right"/>
    </xf>
    <xf numFmtId="192" fontId="5" fillId="0" borderId="0" xfId="9" applyNumberFormat="1" applyFont="1" applyFill="1" applyAlignment="1">
      <alignment horizontal="right"/>
    </xf>
    <xf numFmtId="193" fontId="5" fillId="0" borderId="0" xfId="9" applyNumberFormat="1" applyFont="1" applyFill="1" applyAlignment="1">
      <alignment horizontal="right"/>
    </xf>
    <xf numFmtId="194" fontId="5" fillId="0" borderId="0" xfId="9" applyNumberFormat="1" applyFont="1" applyFill="1" applyAlignment="1">
      <alignment horizontal="right"/>
    </xf>
    <xf numFmtId="192" fontId="16" fillId="0" borderId="0" xfId="3" quotePrefix="1" applyNumberFormat="1" applyFont="1" applyFill="1" applyBorder="1" applyAlignment="1">
      <alignment horizontal="right" vertical="top"/>
    </xf>
    <xf numFmtId="192" fontId="16" fillId="0" borderId="4" xfId="3" quotePrefix="1" applyNumberFormat="1" applyFont="1" applyFill="1" applyBorder="1" applyAlignment="1">
      <alignment horizontal="right" vertical="top"/>
    </xf>
    <xf numFmtId="38" fontId="5" fillId="0" borderId="0" xfId="0" applyNumberFormat="1" applyFont="1" applyFill="1" applyBorder="1"/>
    <xf numFmtId="40" fontId="5" fillId="0" borderId="0" xfId="1" applyNumberFormat="1" applyFont="1" applyFill="1"/>
    <xf numFmtId="0" fontId="18" fillId="0" borderId="4" xfId="0" applyFont="1" applyFill="1" applyBorder="1" applyAlignment="1">
      <alignment horizontal="center" vertical="center"/>
    </xf>
    <xf numFmtId="0" fontId="3" fillId="0" borderId="6" xfId="0" applyFont="1" applyBorder="1"/>
    <xf numFmtId="188" fontId="19" fillId="0" borderId="0" xfId="3" applyNumberFormat="1" applyFont="1" applyFill="1" applyBorder="1" applyAlignment="1">
      <alignment horizontal="right" vertical="top"/>
    </xf>
    <xf numFmtId="192" fontId="16" fillId="0" borderId="0" xfId="3" applyNumberFormat="1" applyFont="1" applyFill="1" applyBorder="1" applyAlignment="1">
      <alignment horizontal="right"/>
    </xf>
    <xf numFmtId="188" fontId="16" fillId="0" borderId="0" xfId="3" applyNumberFormat="1" applyFont="1" applyFill="1" applyBorder="1" applyAlignment="1">
      <alignment horizontal="right"/>
    </xf>
    <xf numFmtId="188" fontId="16" fillId="0" borderId="4" xfId="3" applyNumberFormat="1" applyFont="1" applyFill="1" applyBorder="1" applyAlignment="1">
      <alignment horizontal="right"/>
    </xf>
    <xf numFmtId="38" fontId="5" fillId="0" borderId="0" xfId="1" applyFont="1" applyAlignment="1"/>
    <xf numFmtId="38" fontId="5" fillId="0" borderId="0" xfId="1" applyFont="1" applyAlignment="1">
      <alignment horizontal="right"/>
    </xf>
    <xf numFmtId="38" fontId="5" fillId="0" borderId="4" xfId="1" applyFont="1" applyBorder="1" applyAlignment="1">
      <alignment horizontal="right"/>
    </xf>
    <xf numFmtId="195" fontId="16" fillId="0" borderId="0" xfId="3" quotePrefix="1" applyNumberFormat="1" applyFont="1" applyFill="1" applyBorder="1" applyAlignment="1">
      <alignment horizontal="right"/>
    </xf>
    <xf numFmtId="195" fontId="16" fillId="0" borderId="0" xfId="3" applyNumberFormat="1" applyFont="1" applyFill="1" applyBorder="1" applyAlignment="1">
      <alignment horizontal="right"/>
    </xf>
    <xf numFmtId="195" fontId="16" fillId="0" borderId="4" xfId="3" quotePrefix="1" applyNumberFormat="1" applyFont="1" applyFill="1" applyBorder="1" applyAlignment="1">
      <alignment horizontal="right"/>
    </xf>
    <xf numFmtId="192" fontId="19" fillId="0" borderId="0" xfId="3" quotePrefix="1" applyNumberFormat="1" applyFont="1" applyFill="1" applyBorder="1" applyAlignment="1">
      <alignment horizontal="right" vertical="top"/>
    </xf>
    <xf numFmtId="192" fontId="16" fillId="0" borderId="0" xfId="3" quotePrefix="1" applyNumberFormat="1" applyFont="1" applyFill="1" applyBorder="1" applyAlignment="1">
      <alignment horizontal="right"/>
    </xf>
    <xf numFmtId="192" fontId="16" fillId="0" borderId="4" xfId="3" quotePrefix="1" applyNumberFormat="1" applyFont="1" applyFill="1" applyBorder="1" applyAlignment="1">
      <alignment horizontal="right"/>
    </xf>
    <xf numFmtId="0" fontId="5" fillId="0" borderId="0" xfId="0" applyFont="1" applyAlignment="1"/>
    <xf numFmtId="0" fontId="5" fillId="0" borderId="4" xfId="0" applyFont="1" applyBorder="1" applyAlignment="1"/>
    <xf numFmtId="0" fontId="4" fillId="0" borderId="0" xfId="0" applyFont="1" applyBorder="1"/>
    <xf numFmtId="0" fontId="5" fillId="0" borderId="0" xfId="0" applyFont="1" applyBorder="1"/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15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181" fontId="5" fillId="0" borderId="0" xfId="1" applyNumberFormat="1" applyFont="1"/>
    <xf numFmtId="196" fontId="5" fillId="0" borderId="0" xfId="9" applyNumberFormat="1" applyFont="1" applyFill="1" applyAlignment="1">
      <alignment horizontal="right"/>
    </xf>
    <xf numFmtId="197" fontId="5" fillId="0" borderId="4" xfId="9" applyNumberFormat="1" applyFont="1" applyFill="1" applyBorder="1" applyAlignment="1">
      <alignment horizontal="right"/>
    </xf>
    <xf numFmtId="38" fontId="5" fillId="0" borderId="0" xfId="1" applyFont="1"/>
    <xf numFmtId="198" fontId="5" fillId="0" borderId="0" xfId="1" applyNumberFormat="1" applyFont="1"/>
    <xf numFmtId="193" fontId="5" fillId="0" borderId="0" xfId="0" applyNumberFormat="1" applyFont="1"/>
    <xf numFmtId="0" fontId="5" fillId="0" borderId="2" xfId="0" applyFont="1" applyBorder="1"/>
    <xf numFmtId="0" fontId="5" fillId="0" borderId="3" xfId="0" applyFont="1" applyBorder="1"/>
    <xf numFmtId="193" fontId="16" fillId="0" borderId="0" xfId="3" quotePrefix="1" applyNumberFormat="1" applyFont="1" applyFill="1" applyBorder="1" applyAlignment="1">
      <alignment horizontal="right" vertical="top"/>
    </xf>
    <xf numFmtId="38" fontId="5" fillId="0" borderId="0" xfId="0" applyNumberFormat="1" applyFont="1" applyBorder="1"/>
    <xf numFmtId="0" fontId="5" fillId="0" borderId="5" xfId="0" applyFont="1" applyBorder="1" applyAlignment="1">
      <alignment horizontal="center"/>
    </xf>
    <xf numFmtId="38" fontId="5" fillId="0" borderId="0" xfId="1" applyFont="1" applyBorder="1" applyAlignment="1">
      <alignment horizontal="right"/>
    </xf>
    <xf numFmtId="0" fontId="5" fillId="0" borderId="12" xfId="0" applyFont="1" applyBorder="1"/>
    <xf numFmtId="0" fontId="5" fillId="0" borderId="0" xfId="0" applyFont="1" applyAlignment="1">
      <alignment vertical="center"/>
    </xf>
    <xf numFmtId="38" fontId="3" fillId="0" borderId="0" xfId="0" applyNumberFormat="1" applyFont="1"/>
    <xf numFmtId="178" fontId="5" fillId="0" borderId="0" xfId="0" applyNumberFormat="1" applyFont="1"/>
    <xf numFmtId="182" fontId="5" fillId="0" borderId="0" xfId="1" applyNumberFormat="1" applyFont="1"/>
    <xf numFmtId="199" fontId="5" fillId="0" borderId="0" xfId="1" applyNumberFormat="1" applyFont="1"/>
    <xf numFmtId="200" fontId="5" fillId="0" borderId="4" xfId="0" applyNumberFormat="1" applyFont="1" applyBorder="1"/>
    <xf numFmtId="0" fontId="5" fillId="0" borderId="4" xfId="0" applyFont="1" applyBorder="1"/>
    <xf numFmtId="178" fontId="5" fillId="0" borderId="4" xfId="0" applyNumberFormat="1" applyFont="1" applyBorder="1"/>
    <xf numFmtId="0" fontId="5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Continuous" vertical="center"/>
    </xf>
    <xf numFmtId="0" fontId="5" fillId="0" borderId="0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 vertical="center"/>
    </xf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201" fontId="16" fillId="0" borderId="0" xfId="3" applyNumberFormat="1" applyFont="1" applyFill="1" applyBorder="1" applyAlignment="1">
      <alignment horizontal="right" vertical="top"/>
    </xf>
    <xf numFmtId="201" fontId="5" fillId="0" borderId="0" xfId="0" applyNumberFormat="1" applyFont="1" applyAlignment="1">
      <alignment vertical="center"/>
    </xf>
    <xf numFmtId="202" fontId="16" fillId="0" borderId="4" xfId="3" applyNumberFormat="1" applyFont="1" applyFill="1" applyBorder="1" applyAlignment="1">
      <alignment horizontal="right" vertical="top"/>
    </xf>
    <xf numFmtId="0" fontId="5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4" xfId="0" applyFont="1" applyBorder="1" applyAlignment="1">
      <alignment vertical="center"/>
    </xf>
    <xf numFmtId="49" fontId="7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top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8" fontId="5" fillId="0" borderId="13" xfId="1" applyFont="1" applyBorder="1" applyAlignment="1">
      <alignment horizontal="center"/>
    </xf>
    <xf numFmtId="38" fontId="5" fillId="0" borderId="14" xfId="1" applyFont="1" applyBorder="1" applyAlignment="1">
      <alignment horizontal="center"/>
    </xf>
    <xf numFmtId="38" fontId="5" fillId="0" borderId="0" xfId="1" applyFont="1" applyBorder="1" applyAlignment="1">
      <alignment horizontal="center" vertical="center" wrapText="1"/>
    </xf>
    <xf numFmtId="38" fontId="5" fillId="0" borderId="13" xfId="1" applyFont="1" applyBorder="1" applyAlignment="1">
      <alignment horizontal="center" vertical="center" wrapText="1"/>
    </xf>
    <xf numFmtId="38" fontId="5" fillId="0" borderId="2" xfId="1" applyFont="1" applyBorder="1" applyAlignment="1"/>
    <xf numFmtId="0" fontId="5" fillId="0" borderId="3" xfId="0" applyFont="1" applyBorder="1" applyAlignment="1"/>
    <xf numFmtId="202" fontId="16" fillId="0" borderId="0" xfId="3" applyNumberFormat="1" applyFont="1" applyFill="1" applyBorder="1" applyAlignment="1">
      <alignment horizontal="right"/>
    </xf>
    <xf numFmtId="203" fontId="16" fillId="0" borderId="0" xfId="3" applyNumberFormat="1" applyFont="1" applyFill="1" applyBorder="1" applyAlignment="1">
      <alignment horizontal="right"/>
    </xf>
    <xf numFmtId="202" fontId="16" fillId="0" borderId="4" xfId="3" applyNumberFormat="1" applyFont="1" applyFill="1" applyBorder="1" applyAlignment="1">
      <alignment horizontal="right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10" fillId="0" borderId="0" xfId="0" applyFont="1" applyFill="1"/>
    <xf numFmtId="38" fontId="5" fillId="0" borderId="0" xfId="1" applyNumberFormat="1" applyFont="1" applyFill="1" applyAlignment="1"/>
    <xf numFmtId="38" fontId="5" fillId="0" borderId="0" xfId="1" applyFont="1" applyFill="1" applyBorder="1" applyAlignment="1"/>
    <xf numFmtId="38" fontId="5" fillId="0" borderId="13" xfId="1" applyFont="1" applyFill="1" applyBorder="1" applyAlignment="1"/>
    <xf numFmtId="0" fontId="5" fillId="0" borderId="7" xfId="0" applyFont="1" applyBorder="1" applyAlignment="1">
      <alignment vertical="center"/>
    </xf>
    <xf numFmtId="0" fontId="5" fillId="0" borderId="7" xfId="0" applyFont="1" applyBorder="1" applyAlignment="1">
      <alignment horizontal="right" vertical="center"/>
    </xf>
    <xf numFmtId="0" fontId="5" fillId="0" borderId="14" xfId="0" applyFont="1" applyBorder="1" applyAlignment="1">
      <alignment vertical="center" wrapText="1"/>
    </xf>
    <xf numFmtId="0" fontId="9" fillId="0" borderId="0" xfId="0" applyFont="1"/>
    <xf numFmtId="196" fontId="3" fillId="0" borderId="0" xfId="0" applyNumberFormat="1" applyFont="1" applyFill="1" applyBorder="1"/>
    <xf numFmtId="196" fontId="19" fillId="0" borderId="0" xfId="3" applyNumberFormat="1" applyFont="1" applyFill="1" applyBorder="1" applyAlignment="1">
      <alignment horizontal="right" vertical="center"/>
    </xf>
    <xf numFmtId="0" fontId="4" fillId="0" borderId="4" xfId="0" applyFont="1" applyFill="1" applyBorder="1"/>
    <xf numFmtId="0" fontId="4" fillId="0" borderId="0" xfId="0" applyFont="1" applyFill="1" applyBorder="1" applyAlignment="1">
      <alignment wrapText="1"/>
    </xf>
    <xf numFmtId="204" fontId="3" fillId="0" borderId="0" xfId="0" applyNumberFormat="1" applyFont="1" applyFill="1" applyBorder="1"/>
    <xf numFmtId="196" fontId="4" fillId="0" borderId="0" xfId="0" applyNumberFormat="1" applyFont="1" applyFill="1" applyBorder="1"/>
    <xf numFmtId="196" fontId="4" fillId="0" borderId="4" xfId="0" applyNumberFormat="1" applyFont="1" applyFill="1" applyBorder="1"/>
    <xf numFmtId="192" fontId="19" fillId="0" borderId="0" xfId="3" applyNumberFormat="1" applyFont="1" applyFill="1" applyBorder="1" applyAlignment="1">
      <alignment horizontal="right" vertical="center"/>
    </xf>
    <xf numFmtId="192" fontId="19" fillId="0" borderId="4" xfId="3" applyNumberFormat="1" applyFont="1" applyFill="1" applyBorder="1" applyAlignment="1">
      <alignment horizontal="right" vertical="center"/>
    </xf>
    <xf numFmtId="192" fontId="4" fillId="0" borderId="0" xfId="0" applyNumberFormat="1" applyFont="1" applyBorder="1" applyAlignment="1">
      <alignment horizontal="right" vertical="center"/>
    </xf>
    <xf numFmtId="38" fontId="4" fillId="0" borderId="6" xfId="1" applyFont="1" applyFill="1" applyBorder="1" applyAlignment="1">
      <alignment horizontal="right"/>
    </xf>
    <xf numFmtId="0" fontId="4" fillId="0" borderId="2" xfId="0" applyFont="1" applyFill="1" applyBorder="1"/>
    <xf numFmtId="192" fontId="19" fillId="0" borderId="0" xfId="3" applyNumberFormat="1" applyFont="1" applyFill="1" applyBorder="1" applyAlignment="1">
      <alignment vertical="top"/>
    </xf>
    <xf numFmtId="192" fontId="19" fillId="0" borderId="4" xfId="3" applyNumberFormat="1" applyFont="1" applyFill="1" applyBorder="1" applyAlignment="1">
      <alignment vertical="top"/>
    </xf>
    <xf numFmtId="192" fontId="4" fillId="0" borderId="4" xfId="0" applyNumberFormat="1" applyFont="1" applyBorder="1" applyAlignment="1">
      <alignment horizontal="right" vertical="center"/>
    </xf>
    <xf numFmtId="192" fontId="4" fillId="0" borderId="0" xfId="0" applyNumberFormat="1" applyFont="1" applyFill="1" applyBorder="1" applyAlignment="1">
      <alignment horizontal="right" vertical="center"/>
    </xf>
    <xf numFmtId="192" fontId="4" fillId="0" borderId="4" xfId="0" applyNumberFormat="1" applyFont="1" applyFill="1" applyBorder="1" applyAlignment="1">
      <alignment horizontal="right" vertical="center"/>
    </xf>
    <xf numFmtId="0" fontId="4" fillId="0" borderId="13" xfId="0" applyFont="1" applyFill="1" applyBorder="1"/>
    <xf numFmtId="0" fontId="4" fillId="0" borderId="14" xfId="0" applyFont="1" applyFill="1" applyBorder="1"/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8" fillId="0" borderId="0" xfId="0" applyFont="1" applyFill="1"/>
    <xf numFmtId="0" fontId="18" fillId="0" borderId="0" xfId="0" applyFont="1" applyFill="1" applyBorder="1"/>
    <xf numFmtId="0" fontId="18" fillId="0" borderId="2" xfId="0" applyFont="1" applyFill="1" applyBorder="1"/>
    <xf numFmtId="0" fontId="18" fillId="0" borderId="6" xfId="0" applyFont="1" applyFill="1" applyBorder="1"/>
    <xf numFmtId="187" fontId="19" fillId="0" borderId="0" xfId="3" applyNumberFormat="1" applyFont="1" applyFill="1" applyBorder="1" applyAlignment="1">
      <alignment horizontal="right"/>
    </xf>
    <xf numFmtId="187" fontId="19" fillId="0" borderId="4" xfId="3" applyNumberFormat="1" applyFont="1" applyFill="1" applyBorder="1" applyAlignment="1">
      <alignment horizontal="right"/>
    </xf>
    <xf numFmtId="0" fontId="18" fillId="0" borderId="14" xfId="0" applyFont="1" applyFill="1" applyBorder="1"/>
    <xf numFmtId="0" fontId="18" fillId="0" borderId="2" xfId="0" applyFont="1" applyFill="1" applyBorder="1" applyAlignment="1">
      <alignment vertical="center"/>
    </xf>
    <xf numFmtId="0" fontId="18" fillId="0" borderId="7" xfId="0" applyFont="1" applyFill="1" applyBorder="1" applyAlignment="1">
      <alignment vertic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18" fillId="0" borderId="11" xfId="0" applyFont="1" applyFill="1" applyBorder="1" applyAlignment="1">
      <alignment vertical="center"/>
    </xf>
    <xf numFmtId="0" fontId="5" fillId="0" borderId="0" xfId="0" applyFont="1" applyAlignment="1">
      <alignment horizontal="right"/>
    </xf>
    <xf numFmtId="38" fontId="5" fillId="0" borderId="13" xfId="1" applyFont="1" applyFill="1" applyBorder="1"/>
    <xf numFmtId="0" fontId="5" fillId="0" borderId="13" xfId="0" applyFont="1" applyBorder="1"/>
    <xf numFmtId="0" fontId="3" fillId="0" borderId="13" xfId="0" applyFont="1" applyBorder="1"/>
    <xf numFmtId="38" fontId="5" fillId="0" borderId="0" xfId="1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right"/>
    </xf>
    <xf numFmtId="38" fontId="5" fillId="0" borderId="0" xfId="0" applyNumberFormat="1" applyFont="1"/>
    <xf numFmtId="38" fontId="5" fillId="0" borderId="0" xfId="1" applyFont="1" applyBorder="1" applyAlignment="1">
      <alignment horizontal="right" wrapText="1"/>
    </xf>
    <xf numFmtId="0" fontId="5" fillId="0" borderId="0" xfId="0" applyNumberFormat="1" applyFont="1" applyBorder="1" applyAlignment="1">
      <alignment horizontal="right"/>
    </xf>
    <xf numFmtId="38" fontId="5" fillId="0" borderId="0" xfId="1" applyFont="1" applyBorder="1" applyAlignment="1">
      <alignment wrapText="1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3" fillId="0" borderId="0" xfId="5" applyFont="1" applyAlignment="1">
      <alignment horizontal="center" vertical="center"/>
    </xf>
    <xf numFmtId="0" fontId="3" fillId="0" borderId="0" xfId="5" applyFont="1">
      <alignment vertical="center"/>
    </xf>
    <xf numFmtId="0" fontId="10" fillId="4" borderId="1" xfId="5" applyFont="1" applyFill="1" applyBorder="1" applyAlignment="1">
      <alignment horizontal="center" vertical="center"/>
    </xf>
    <xf numFmtId="0" fontId="10" fillId="4" borderId="1" xfId="6" applyFont="1" applyFill="1" applyBorder="1" applyAlignment="1">
      <alignment horizontal="center" vertical="center" wrapText="1"/>
    </xf>
    <xf numFmtId="0" fontId="10" fillId="0" borderId="1" xfId="5" applyFont="1" applyBorder="1" applyAlignment="1">
      <alignment horizontal="center" vertical="center"/>
    </xf>
    <xf numFmtId="0" fontId="10" fillId="0" borderId="1" xfId="5" applyFont="1" applyFill="1" applyBorder="1" applyAlignment="1">
      <alignment vertical="center"/>
    </xf>
    <xf numFmtId="0" fontId="10" fillId="0" borderId="1" xfId="5" applyFont="1" applyBorder="1" applyAlignment="1">
      <alignment vertical="center" shrinkToFit="1"/>
    </xf>
    <xf numFmtId="0" fontId="10" fillId="0" borderId="1" xfId="5" applyFont="1" applyBorder="1" applyAlignment="1">
      <alignment vertical="center" wrapText="1"/>
    </xf>
    <xf numFmtId="0" fontId="3" fillId="0" borderId="1" xfId="5" applyFont="1" applyBorder="1">
      <alignment vertical="center"/>
    </xf>
    <xf numFmtId="0" fontId="3" fillId="0" borderId="1" xfId="5" applyFont="1" applyBorder="1" applyAlignment="1">
      <alignment vertical="center" wrapText="1"/>
    </xf>
    <xf numFmtId="0" fontId="3" fillId="3" borderId="1" xfId="5" applyFont="1" applyFill="1" applyBorder="1">
      <alignment vertical="center"/>
    </xf>
    <xf numFmtId="0" fontId="3" fillId="3" borderId="1" xfId="5" applyFont="1" applyFill="1" applyBorder="1" applyAlignment="1">
      <alignment vertical="center" wrapText="1"/>
    </xf>
    <xf numFmtId="0" fontId="10" fillId="0" borderId="1" xfId="5" applyFont="1" applyBorder="1" applyAlignment="1">
      <alignment horizontal="left" vertical="center" wrapText="1"/>
    </xf>
    <xf numFmtId="0" fontId="3" fillId="0" borderId="0" xfId="5" applyFont="1" applyAlignment="1">
      <alignment vertical="center" wrapText="1"/>
    </xf>
    <xf numFmtId="0" fontId="22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84" fontId="4" fillId="0" borderId="4" xfId="0" applyNumberFormat="1" applyFont="1" applyBorder="1" applyAlignment="1">
      <alignment horizontal="center" vertical="center"/>
    </xf>
    <xf numFmtId="184" fontId="4" fillId="0" borderId="6" xfId="0" applyNumberFormat="1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0" fillId="0" borderId="0" xfId="5" applyFont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8" fontId="5" fillId="0" borderId="0" xfId="1" applyFont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wrapText="1"/>
    </xf>
    <xf numFmtId="49" fontId="5" fillId="0" borderId="0" xfId="0" applyNumberFormat="1" applyFont="1" applyBorder="1" applyAlignment="1"/>
    <xf numFmtId="49" fontId="5" fillId="0" borderId="2" xfId="0" applyNumberFormat="1" applyFont="1" applyBorder="1" applyAlignment="1">
      <alignment horizontal="center"/>
    </xf>
    <xf numFmtId="186" fontId="5" fillId="0" borderId="0" xfId="10" applyNumberFormat="1" applyFont="1" applyFill="1" applyBorder="1" applyAlignment="1"/>
    <xf numFmtId="38" fontId="5" fillId="0" borderId="2" xfId="1" applyFont="1" applyFill="1" applyBorder="1" applyAlignment="1">
      <alignment horizontal="right"/>
    </xf>
    <xf numFmtId="187" fontId="16" fillId="0" borderId="2" xfId="3" quotePrefix="1" applyNumberFormat="1" applyFont="1" applyFill="1" applyBorder="1" applyAlignment="1">
      <alignment horizontal="right"/>
    </xf>
    <xf numFmtId="188" fontId="16" fillId="0" borderId="2" xfId="3" quotePrefix="1" applyNumberFormat="1" applyFont="1" applyFill="1" applyBorder="1" applyAlignment="1">
      <alignment horizontal="right"/>
    </xf>
    <xf numFmtId="38" fontId="5" fillId="0" borderId="6" xfId="1" applyFont="1" applyFill="1" applyBorder="1" applyAlignment="1">
      <alignment horizontal="right"/>
    </xf>
    <xf numFmtId="0" fontId="24" fillId="0" borderId="0" xfId="0" applyFont="1" applyFill="1" applyAlignment="1">
      <alignment horizontal="left"/>
    </xf>
    <xf numFmtId="0" fontId="6" fillId="0" borderId="0" xfId="0" applyFont="1" applyBorder="1" applyAlignment="1">
      <alignment vertical="center"/>
    </xf>
    <xf numFmtId="0" fontId="2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10" fillId="0" borderId="0" xfId="5" applyFont="1" applyAlignment="1">
      <alignment vertical="center"/>
    </xf>
    <xf numFmtId="0" fontId="6" fillId="0" borderId="0" xfId="0" applyFont="1" applyFill="1" applyBorder="1" applyAlignment="1">
      <alignment vertical="center"/>
    </xf>
    <xf numFmtId="184" fontId="6" fillId="0" borderId="0" xfId="0" applyNumberFormat="1" applyFont="1" applyAlignment="1">
      <alignment vertical="center"/>
    </xf>
    <xf numFmtId="0" fontId="26" fillId="0" borderId="0" xfId="7" applyFont="1" applyAlignment="1"/>
    <xf numFmtId="0" fontId="26" fillId="0" borderId="0" xfId="7" applyFont="1">
      <alignment vertical="center"/>
    </xf>
    <xf numFmtId="38" fontId="27" fillId="0" borderId="1" xfId="8" applyFont="1" applyBorder="1" applyAlignment="1">
      <alignment vertical="top" wrapText="1"/>
    </xf>
    <xf numFmtId="0" fontId="27" fillId="0" borderId="7" xfId="7" applyFont="1" applyBorder="1" applyAlignment="1">
      <alignment horizontal="center" vertical="top" wrapText="1"/>
    </xf>
    <xf numFmtId="0" fontId="27" fillId="0" borderId="1" xfId="7" applyFont="1" applyBorder="1" applyAlignment="1">
      <alignment horizontal="center" vertical="top" wrapText="1"/>
    </xf>
    <xf numFmtId="0" fontId="28" fillId="0" borderId="12" xfId="7" applyFont="1" applyBorder="1">
      <alignment vertical="center"/>
    </xf>
    <xf numFmtId="0" fontId="27" fillId="0" borderId="0" xfId="7" applyFont="1">
      <alignment vertical="center"/>
    </xf>
    <xf numFmtId="0" fontId="26" fillId="0" borderId="5" xfId="7" applyFont="1" applyBorder="1">
      <alignment vertical="center"/>
    </xf>
    <xf numFmtId="38" fontId="12" fillId="0" borderId="0" xfId="8" applyFont="1">
      <alignment vertical="center"/>
    </xf>
    <xf numFmtId="0" fontId="12" fillId="0" borderId="5" xfId="7" applyFont="1" applyBorder="1">
      <alignment vertical="center"/>
    </xf>
    <xf numFmtId="0" fontId="12" fillId="0" borderId="3" xfId="7" applyFont="1" applyBorder="1">
      <alignment vertical="center"/>
    </xf>
    <xf numFmtId="38" fontId="12" fillId="0" borderId="2" xfId="8" applyFont="1" applyBorder="1">
      <alignment vertical="center"/>
    </xf>
    <xf numFmtId="0" fontId="12" fillId="0" borderId="3" xfId="7" quotePrefix="1" applyFont="1" applyBorder="1" applyAlignment="1">
      <alignment horizontal="left" vertical="center"/>
    </xf>
    <xf numFmtId="38" fontId="29" fillId="0" borderId="1" xfId="1" applyFont="1" applyBorder="1" applyAlignment="1">
      <alignment horizontal="center" vertical="center"/>
    </xf>
    <xf numFmtId="38" fontId="29" fillId="2" borderId="1" xfId="1" applyFont="1" applyFill="1" applyBorder="1" applyAlignment="1">
      <alignment horizontal="left" vertical="center"/>
    </xf>
    <xf numFmtId="38" fontId="26" fillId="2" borderId="1" xfId="1" applyFont="1" applyFill="1" applyBorder="1" applyAlignment="1">
      <alignment horizontal="right" vertical="center"/>
    </xf>
    <xf numFmtId="38" fontId="26" fillId="2" borderId="1" xfId="1" applyFont="1" applyFill="1" applyBorder="1" applyAlignment="1">
      <alignment horizontal="center" vertical="center"/>
    </xf>
    <xf numFmtId="38" fontId="26" fillId="0" borderId="1" xfId="1" applyFont="1" applyFill="1" applyBorder="1" applyAlignment="1">
      <alignment vertical="center"/>
    </xf>
    <xf numFmtId="38" fontId="26" fillId="0" borderId="1" xfId="1" applyFont="1" applyBorder="1" applyAlignment="1">
      <alignment horizontal="right" vertical="center"/>
    </xf>
    <xf numFmtId="38" fontId="26" fillId="0" borderId="1" xfId="1" applyFont="1" applyBorder="1" applyAlignment="1">
      <alignment horizontal="center" vertical="center"/>
    </xf>
    <xf numFmtId="38" fontId="26" fillId="0" borderId="1" xfId="1" applyFont="1" applyBorder="1" applyAlignment="1">
      <alignment vertical="center"/>
    </xf>
    <xf numFmtId="38" fontId="26" fillId="0" borderId="1" xfId="1" applyFont="1" applyFill="1" applyBorder="1" applyAlignment="1">
      <alignment vertical="center" shrinkToFit="1"/>
    </xf>
    <xf numFmtId="0" fontId="5" fillId="0" borderId="1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84" fontId="4" fillId="0" borderId="12" xfId="0" applyNumberFormat="1" applyFont="1" applyBorder="1" applyAlignment="1">
      <alignment horizontal="center" vertical="center"/>
    </xf>
    <xf numFmtId="184" fontId="4" fillId="0" borderId="5" xfId="0" applyNumberFormat="1" applyFont="1" applyBorder="1" applyAlignment="1">
      <alignment horizontal="center" vertical="center"/>
    </xf>
    <xf numFmtId="184" fontId="4" fillId="0" borderId="3" xfId="0" applyNumberFormat="1" applyFont="1" applyBorder="1" applyAlignment="1">
      <alignment horizontal="center" vertical="center"/>
    </xf>
    <xf numFmtId="184" fontId="4" fillId="0" borderId="10" xfId="0" applyNumberFormat="1" applyFont="1" applyBorder="1" applyAlignment="1">
      <alignment horizontal="center"/>
    </xf>
    <xf numFmtId="184" fontId="4" fillId="0" borderId="9" xfId="0" applyNumberFormat="1" applyFont="1" applyBorder="1" applyAlignment="1">
      <alignment horizontal="center"/>
    </xf>
    <xf numFmtId="184" fontId="4" fillId="0" borderId="8" xfId="0" applyNumberFormat="1" applyFont="1" applyBorder="1" applyAlignment="1">
      <alignment horizontal="center"/>
    </xf>
    <xf numFmtId="184" fontId="4" fillId="0" borderId="14" xfId="0" applyNumberFormat="1" applyFont="1" applyBorder="1" applyAlignment="1">
      <alignment horizontal="center" vertical="center"/>
    </xf>
    <xf numFmtId="184" fontId="4" fillId="0" borderId="4" xfId="0" applyNumberFormat="1" applyFont="1" applyBorder="1" applyAlignment="1">
      <alignment horizontal="center" vertical="center"/>
    </xf>
    <xf numFmtId="184" fontId="4" fillId="0" borderId="6" xfId="0" applyNumberFormat="1" applyFont="1" applyBorder="1" applyAlignment="1">
      <alignment horizontal="center" vertical="center"/>
    </xf>
    <xf numFmtId="184" fontId="4" fillId="0" borderId="10" xfId="0" applyNumberFormat="1" applyFont="1" applyBorder="1" applyAlignment="1">
      <alignment horizontal="center" vertical="center"/>
    </xf>
    <xf numFmtId="184" fontId="4" fillId="0" borderId="9" xfId="0" applyNumberFormat="1" applyFont="1" applyBorder="1" applyAlignment="1">
      <alignment horizontal="center" vertical="center"/>
    </xf>
    <xf numFmtId="184" fontId="4" fillId="0" borderId="8" xfId="0" applyNumberFormat="1" applyFont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185" fontId="5" fillId="0" borderId="10" xfId="0" applyNumberFormat="1" applyFont="1" applyFill="1" applyBorder="1" applyAlignment="1">
      <alignment horizontal="center" vertical="center"/>
    </xf>
    <xf numFmtId="185" fontId="5" fillId="0" borderId="9" xfId="0" applyNumberFormat="1" applyFont="1" applyFill="1" applyBorder="1" applyAlignment="1">
      <alignment horizontal="center" vertical="center"/>
    </xf>
    <xf numFmtId="185" fontId="5" fillId="0" borderId="8" xfId="0" applyNumberFormat="1" applyFont="1" applyFill="1" applyBorder="1" applyAlignment="1">
      <alignment horizontal="center" vertical="center"/>
    </xf>
    <xf numFmtId="185" fontId="5" fillId="0" borderId="13" xfId="0" applyNumberFormat="1" applyFont="1" applyFill="1" applyBorder="1" applyAlignment="1">
      <alignment horizontal="left"/>
    </xf>
    <xf numFmtId="185" fontId="5" fillId="0" borderId="10" xfId="0" applyNumberFormat="1" applyFont="1" applyFill="1" applyBorder="1" applyAlignment="1">
      <alignment horizontal="center"/>
    </xf>
    <xf numFmtId="185" fontId="5" fillId="0" borderId="9" xfId="0" applyNumberFormat="1" applyFont="1" applyFill="1" applyBorder="1" applyAlignment="1">
      <alignment horizontal="center"/>
    </xf>
    <xf numFmtId="185" fontId="5" fillId="0" borderId="8" xfId="0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distributed"/>
    </xf>
    <xf numFmtId="0" fontId="3" fillId="0" borderId="0" xfId="0" applyFont="1" applyFill="1" applyBorder="1" applyAlignment="1">
      <alignment horizontal="center" vertical="distributed"/>
    </xf>
    <xf numFmtId="0" fontId="10" fillId="0" borderId="0" xfId="5" applyFont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Fill="1" applyAlignment="1"/>
    <xf numFmtId="0" fontId="5" fillId="0" borderId="13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wrapText="1"/>
    </xf>
    <xf numFmtId="0" fontId="5" fillId="0" borderId="2" xfId="0" applyFont="1" applyFill="1" applyBorder="1" applyAlignment="1">
      <alignment horizontal="left" wrapText="1"/>
    </xf>
    <xf numFmtId="0" fontId="27" fillId="0" borderId="8" xfId="7" applyFont="1" applyBorder="1" applyAlignment="1">
      <alignment horizontal="center" vertical="center" wrapText="1"/>
    </xf>
    <xf numFmtId="0" fontId="27" fillId="0" borderId="8" xfId="7" applyFont="1" applyBorder="1" applyAlignment="1">
      <alignment horizontal="center" vertical="center"/>
    </xf>
    <xf numFmtId="0" fontId="27" fillId="0" borderId="1" xfId="7" applyFont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38" fontId="5" fillId="0" borderId="0" xfId="1" applyFont="1" applyAlignment="1">
      <alignment horizontal="center"/>
    </xf>
    <xf numFmtId="38" fontId="5" fillId="0" borderId="4" xfId="1" applyFont="1" applyBorder="1" applyAlignment="1">
      <alignment horizontal="center"/>
    </xf>
    <xf numFmtId="38" fontId="5" fillId="0" borderId="0" xfId="1" applyFont="1" applyBorder="1" applyAlignment="1">
      <alignment horizontal="center"/>
    </xf>
    <xf numFmtId="38" fontId="5" fillId="0" borderId="10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0" fillId="0" borderId="0" xfId="7" quotePrefix="1" applyFont="1" applyAlignment="1">
      <alignment vertical="center"/>
    </xf>
  </cellXfs>
  <cellStyles count="11">
    <cellStyle name="桁区切り 2" xfId="1"/>
    <cellStyle name="桁区切り 2 2" xfId="8"/>
    <cellStyle name="桁区切り 2 3" xfId="10"/>
    <cellStyle name="標準" xfId="0" builtinId="0"/>
    <cellStyle name="標準 2" xfId="4"/>
    <cellStyle name="標準 2 2" xfId="7"/>
    <cellStyle name="標準 3" xfId="2"/>
    <cellStyle name="標準 3 2" xfId="5"/>
    <cellStyle name="標準_H17国勢調査確定値" xfId="6"/>
    <cellStyle name="標準_JB16" xfId="3"/>
    <cellStyle name="標準_第7表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26"/>
  <sheetViews>
    <sheetView tabSelected="1" zoomScaleNormal="100" workbookViewId="0"/>
  </sheetViews>
  <sheetFormatPr defaultRowHeight="13.5" x14ac:dyDescent="0.15"/>
  <cols>
    <col min="1" max="1" width="90.25" style="1" bestFit="1" customWidth="1"/>
    <col min="2" max="16384" width="9" style="1"/>
  </cols>
  <sheetData>
    <row r="1" spans="1:1" ht="31.5" customHeight="1" x14ac:dyDescent="0.15">
      <c r="A1" s="395" t="s">
        <v>2102</v>
      </c>
    </row>
    <row r="2" spans="1:1" ht="27.75" customHeight="1" x14ac:dyDescent="0.15">
      <c r="A2" s="396" t="s">
        <v>0</v>
      </c>
    </row>
    <row r="3" spans="1:1" ht="24" customHeight="1" x14ac:dyDescent="0.15">
      <c r="A3" s="397" t="s">
        <v>1</v>
      </c>
    </row>
    <row r="4" spans="1:1" ht="30" customHeight="1" x14ac:dyDescent="0.15">
      <c r="A4" s="1" t="s">
        <v>2</v>
      </c>
    </row>
    <row r="5" spans="1:1" ht="30" customHeight="1" x14ac:dyDescent="0.15">
      <c r="A5" s="1" t="s">
        <v>3</v>
      </c>
    </row>
    <row r="6" spans="1:1" ht="30" customHeight="1" x14ac:dyDescent="0.15">
      <c r="A6" s="1" t="s">
        <v>4</v>
      </c>
    </row>
    <row r="7" spans="1:1" ht="30" customHeight="1" x14ac:dyDescent="0.15">
      <c r="A7" s="1" t="s">
        <v>5</v>
      </c>
    </row>
    <row r="8" spans="1:1" ht="30" customHeight="1" x14ac:dyDescent="0.15">
      <c r="A8" s="1" t="s">
        <v>6</v>
      </c>
    </row>
    <row r="9" spans="1:1" ht="30" customHeight="1" x14ac:dyDescent="0.15">
      <c r="A9" s="1" t="s">
        <v>7</v>
      </c>
    </row>
    <row r="10" spans="1:1" ht="30" customHeight="1" x14ac:dyDescent="0.15">
      <c r="A10" s="1" t="s">
        <v>8</v>
      </c>
    </row>
    <row r="11" spans="1:1" ht="30" customHeight="1" x14ac:dyDescent="0.15">
      <c r="A11" s="1" t="s">
        <v>9</v>
      </c>
    </row>
    <row r="12" spans="1:1" ht="30" customHeight="1" x14ac:dyDescent="0.15">
      <c r="A12" s="1" t="s">
        <v>10</v>
      </c>
    </row>
    <row r="13" spans="1:1" ht="30" customHeight="1" x14ac:dyDescent="0.15">
      <c r="A13" s="1" t="s">
        <v>11</v>
      </c>
    </row>
    <row r="14" spans="1:1" ht="30" customHeight="1" x14ac:dyDescent="0.15">
      <c r="A14" s="1" t="s">
        <v>12</v>
      </c>
    </row>
    <row r="15" spans="1:1" ht="30" customHeight="1" x14ac:dyDescent="0.15">
      <c r="A15" s="1" t="s">
        <v>13</v>
      </c>
    </row>
    <row r="16" spans="1:1" ht="30" customHeight="1" x14ac:dyDescent="0.15">
      <c r="A16" s="1" t="s">
        <v>14</v>
      </c>
    </row>
    <row r="17" spans="1:1" ht="30" customHeight="1" x14ac:dyDescent="0.15">
      <c r="A17" s="1" t="s">
        <v>2103</v>
      </c>
    </row>
    <row r="18" spans="1:1" ht="30" customHeight="1" x14ac:dyDescent="0.15">
      <c r="A18" s="1" t="s">
        <v>15</v>
      </c>
    </row>
    <row r="19" spans="1:1" ht="30" customHeight="1" x14ac:dyDescent="0.15">
      <c r="A19" s="1" t="s">
        <v>16</v>
      </c>
    </row>
    <row r="20" spans="1:1" ht="30" customHeight="1" x14ac:dyDescent="0.15">
      <c r="A20" s="1" t="s">
        <v>17</v>
      </c>
    </row>
    <row r="21" spans="1:1" ht="30" customHeight="1" x14ac:dyDescent="0.15">
      <c r="A21" s="1" t="s">
        <v>18</v>
      </c>
    </row>
    <row r="22" spans="1:1" ht="30" customHeight="1" x14ac:dyDescent="0.15">
      <c r="A22" s="1" t="s">
        <v>19</v>
      </c>
    </row>
    <row r="23" spans="1:1" ht="30" customHeight="1" x14ac:dyDescent="0.15">
      <c r="A23" s="1" t="s">
        <v>20</v>
      </c>
    </row>
    <row r="24" spans="1:1" ht="30" customHeight="1" x14ac:dyDescent="0.15">
      <c r="A24" s="1" t="s">
        <v>21</v>
      </c>
    </row>
    <row r="25" spans="1:1" ht="30" customHeight="1" x14ac:dyDescent="0.15">
      <c r="A25" s="1" t="s">
        <v>22</v>
      </c>
    </row>
    <row r="26" spans="1:1" ht="30" customHeight="1" x14ac:dyDescent="0.15">
      <c r="A26" s="1" t="s">
        <v>23</v>
      </c>
    </row>
  </sheetData>
  <phoneticPr fontId="1"/>
  <pageMargins left="0.70866141732283472" right="0.78740157480314965" top="0.55118110236220474" bottom="0.59055118110236227" header="0.51181102362204722" footer="0.51181102362204722"/>
  <pageSetup paperSize="9" scale="68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6"/>
  <sheetViews>
    <sheetView zoomScaleNormal="100" zoomScaleSheetLayoutView="100" workbookViewId="0">
      <pane xSplit="1" topLeftCell="B1" activePane="topRight" state="frozen"/>
      <selection pane="topRight"/>
    </sheetView>
  </sheetViews>
  <sheetFormatPr defaultRowHeight="13.5" x14ac:dyDescent="0.15"/>
  <cols>
    <col min="1" max="1" width="20.625" style="122" customWidth="1"/>
    <col min="2" max="2" width="10.125" style="122" customWidth="1"/>
    <col min="3" max="3" width="6.75" style="122" customWidth="1"/>
    <col min="4" max="4" width="7.5" style="122" customWidth="1"/>
    <col min="5" max="5" width="6.75" style="122" customWidth="1"/>
    <col min="6" max="7" width="8" style="122" customWidth="1"/>
    <col min="8" max="8" width="10" style="122" customWidth="1"/>
    <col min="9" max="9" width="6.75" style="122" customWidth="1"/>
    <col min="10" max="10" width="9.625" style="122" customWidth="1"/>
    <col min="11" max="11" width="6.75" style="122" customWidth="1"/>
    <col min="12" max="12" width="7.875" style="122" bestFit="1" customWidth="1"/>
    <col min="13" max="13" width="6.75" style="122" customWidth="1"/>
    <col min="14" max="14" width="7.625" style="122" customWidth="1"/>
    <col min="15" max="15" width="6.625" style="122" customWidth="1"/>
    <col min="16" max="16" width="8.875" style="122" customWidth="1"/>
    <col min="17" max="17" width="6.625" style="122" customWidth="1"/>
    <col min="18" max="18" width="7.875" style="122" bestFit="1" customWidth="1"/>
    <col min="19" max="19" width="6.625" style="122" customWidth="1"/>
    <col min="20" max="20" width="10.75" style="122" customWidth="1"/>
    <col min="21" max="21" width="6.75" style="122" customWidth="1"/>
    <col min="22" max="22" width="8" style="122" customWidth="1"/>
    <col min="23" max="23" width="6.75" style="122" customWidth="1"/>
    <col min="24" max="24" width="9" style="122" customWidth="1"/>
    <col min="25" max="25" width="8" style="122" customWidth="1"/>
    <col min="26" max="26" width="10" style="122" customWidth="1"/>
    <col min="27" max="28" width="9.625" style="122" customWidth="1"/>
    <col min="29" max="30" width="10.25" style="122" customWidth="1"/>
    <col min="31" max="31" width="8.375" style="122" customWidth="1"/>
    <col min="32" max="32" width="9.25" style="122" customWidth="1"/>
    <col min="33" max="33" width="8.25" style="122" customWidth="1"/>
    <col min="34" max="34" width="10.75" style="122" customWidth="1"/>
    <col min="35" max="35" width="8.375" style="122" customWidth="1"/>
    <col min="36" max="36" width="9.25" style="122" customWidth="1"/>
    <col min="37" max="37" width="8.375" style="122" customWidth="1"/>
    <col min="38" max="38" width="10.125" style="122" customWidth="1"/>
    <col min="39" max="39" width="6.75" style="122" customWidth="1"/>
    <col min="40" max="40" width="7.5" style="122" customWidth="1"/>
    <col min="41" max="41" width="6.75" style="122" customWidth="1"/>
    <col min="42" max="43" width="8" style="122" customWidth="1"/>
    <col min="44" max="44" width="10" style="122" customWidth="1"/>
    <col min="45" max="45" width="6.75" style="122" customWidth="1"/>
    <col min="46" max="46" width="9.625" style="122" customWidth="1"/>
    <col min="47" max="47" width="6.75" style="122" customWidth="1"/>
    <col min="48" max="48" width="7.875" style="122" bestFit="1" customWidth="1"/>
    <col min="49" max="49" width="6.75" style="122" customWidth="1"/>
    <col min="50" max="16384" width="9" style="122"/>
  </cols>
  <sheetData>
    <row r="1" spans="1:49" ht="24" customHeight="1" x14ac:dyDescent="0.2">
      <c r="A1" s="428" t="s">
        <v>2091</v>
      </c>
      <c r="B1" s="424"/>
      <c r="C1" s="424"/>
      <c r="D1" s="424"/>
      <c r="E1" s="424"/>
      <c r="F1" s="424"/>
      <c r="G1" s="424"/>
    </row>
    <row r="2" spans="1:49" ht="9" customHeight="1" x14ac:dyDescent="0.2">
      <c r="A2" s="233"/>
    </row>
    <row r="3" spans="1:49" ht="13.5" customHeight="1" x14ac:dyDescent="0.15">
      <c r="A3" s="492" t="s">
        <v>1516</v>
      </c>
      <c r="B3" s="492"/>
      <c r="C3" s="492"/>
      <c r="D3" s="492"/>
    </row>
    <row r="4" spans="1:49" ht="9" customHeight="1" x14ac:dyDescent="0.15">
      <c r="A4" s="123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</row>
    <row r="5" spans="1:49" s="227" customFormat="1" ht="17.25" customHeight="1" x14ac:dyDescent="0.15">
      <c r="A5" s="484" t="s">
        <v>1515</v>
      </c>
      <c r="B5" s="489" t="s">
        <v>1514</v>
      </c>
      <c r="C5" s="490"/>
      <c r="D5" s="490"/>
      <c r="E5" s="490"/>
      <c r="F5" s="490"/>
      <c r="G5" s="491"/>
      <c r="H5" s="489" t="s">
        <v>1513</v>
      </c>
      <c r="I5" s="490"/>
      <c r="J5" s="490"/>
      <c r="K5" s="490"/>
      <c r="L5" s="490"/>
      <c r="M5" s="491"/>
      <c r="N5" s="489" t="s">
        <v>1512</v>
      </c>
      <c r="O5" s="490"/>
      <c r="P5" s="490"/>
      <c r="Q5" s="490"/>
      <c r="R5" s="490"/>
      <c r="S5" s="491"/>
      <c r="T5" s="489" t="s">
        <v>1511</v>
      </c>
      <c r="U5" s="490"/>
      <c r="V5" s="490"/>
      <c r="W5" s="490"/>
      <c r="X5" s="490"/>
      <c r="Y5" s="491"/>
      <c r="Z5" s="489" t="s">
        <v>171</v>
      </c>
      <c r="AA5" s="490"/>
      <c r="AB5" s="490"/>
      <c r="AC5" s="490"/>
      <c r="AD5" s="490"/>
      <c r="AE5" s="491"/>
      <c r="AF5" s="489" t="s">
        <v>166</v>
      </c>
      <c r="AG5" s="490"/>
      <c r="AH5" s="490"/>
      <c r="AI5" s="490"/>
      <c r="AJ5" s="490"/>
      <c r="AK5" s="491"/>
      <c r="AL5" s="489" t="s">
        <v>1510</v>
      </c>
      <c r="AM5" s="490"/>
      <c r="AN5" s="490"/>
      <c r="AO5" s="490"/>
      <c r="AP5" s="490"/>
      <c r="AQ5" s="491"/>
      <c r="AR5" s="489" t="s">
        <v>1509</v>
      </c>
      <c r="AS5" s="490"/>
      <c r="AT5" s="490"/>
      <c r="AU5" s="490"/>
      <c r="AV5" s="490"/>
      <c r="AW5" s="491"/>
    </row>
    <row r="6" spans="1:49" s="227" customFormat="1" ht="9" customHeight="1" x14ac:dyDescent="0.15">
      <c r="A6" s="494"/>
      <c r="B6" s="230"/>
      <c r="C6" s="229"/>
      <c r="D6" s="230"/>
      <c r="E6" s="229"/>
      <c r="F6" s="230"/>
      <c r="G6" s="229"/>
      <c r="H6" s="230"/>
      <c r="I6" s="229"/>
      <c r="J6" s="230"/>
      <c r="K6" s="229"/>
      <c r="L6" s="230"/>
      <c r="M6" s="229"/>
      <c r="N6" s="230"/>
      <c r="O6" s="231"/>
      <c r="P6" s="232"/>
      <c r="Q6" s="229"/>
      <c r="R6" s="230"/>
      <c r="S6" s="231"/>
      <c r="T6" s="230"/>
      <c r="U6" s="229"/>
      <c r="V6" s="230"/>
      <c r="W6" s="229"/>
      <c r="X6" s="230"/>
      <c r="Y6" s="229"/>
      <c r="Z6" s="230"/>
      <c r="AA6" s="229"/>
      <c r="AB6" s="230"/>
      <c r="AC6" s="229"/>
      <c r="AD6" s="230"/>
      <c r="AE6" s="229"/>
      <c r="AF6" s="230"/>
      <c r="AG6" s="231"/>
      <c r="AH6" s="232"/>
      <c r="AI6" s="229"/>
      <c r="AJ6" s="230"/>
      <c r="AK6" s="231"/>
      <c r="AL6" s="230"/>
      <c r="AM6" s="229"/>
      <c r="AN6" s="230"/>
      <c r="AO6" s="229"/>
      <c r="AP6" s="230"/>
      <c r="AQ6" s="229"/>
      <c r="AR6" s="230"/>
      <c r="AS6" s="229"/>
      <c r="AT6" s="230"/>
      <c r="AU6" s="229"/>
      <c r="AV6" s="230"/>
      <c r="AW6" s="229"/>
    </row>
    <row r="7" spans="1:49" s="227" customFormat="1" ht="17.25" customHeight="1" x14ac:dyDescent="0.15">
      <c r="A7" s="494"/>
      <c r="B7" s="406" t="s">
        <v>143</v>
      </c>
      <c r="C7" s="406" t="s">
        <v>1508</v>
      </c>
      <c r="D7" s="406" t="s">
        <v>87</v>
      </c>
      <c r="E7" s="406" t="s">
        <v>1508</v>
      </c>
      <c r="F7" s="406" t="s">
        <v>86</v>
      </c>
      <c r="G7" s="406" t="s">
        <v>1508</v>
      </c>
      <c r="H7" s="406" t="s">
        <v>143</v>
      </c>
      <c r="I7" s="406" t="s">
        <v>1508</v>
      </c>
      <c r="J7" s="406" t="s">
        <v>87</v>
      </c>
      <c r="K7" s="406" t="s">
        <v>1508</v>
      </c>
      <c r="L7" s="406" t="s">
        <v>86</v>
      </c>
      <c r="M7" s="406" t="s">
        <v>1508</v>
      </c>
      <c r="N7" s="406" t="s">
        <v>143</v>
      </c>
      <c r="O7" s="405" t="s">
        <v>1508</v>
      </c>
      <c r="P7" s="406" t="s">
        <v>87</v>
      </c>
      <c r="Q7" s="406" t="s">
        <v>1508</v>
      </c>
      <c r="R7" s="406" t="s">
        <v>86</v>
      </c>
      <c r="S7" s="405" t="s">
        <v>1508</v>
      </c>
      <c r="T7" s="406" t="s">
        <v>143</v>
      </c>
      <c r="U7" s="406" t="s">
        <v>1508</v>
      </c>
      <c r="V7" s="406" t="s">
        <v>87</v>
      </c>
      <c r="W7" s="406" t="s">
        <v>1508</v>
      </c>
      <c r="X7" s="406" t="s">
        <v>86</v>
      </c>
      <c r="Y7" s="406" t="s">
        <v>1508</v>
      </c>
      <c r="Z7" s="406" t="s">
        <v>143</v>
      </c>
      <c r="AA7" s="406" t="s">
        <v>1508</v>
      </c>
      <c r="AB7" s="406" t="s">
        <v>87</v>
      </c>
      <c r="AC7" s="406" t="s">
        <v>1508</v>
      </c>
      <c r="AD7" s="406" t="s">
        <v>86</v>
      </c>
      <c r="AE7" s="406" t="s">
        <v>1508</v>
      </c>
      <c r="AF7" s="406" t="s">
        <v>143</v>
      </c>
      <c r="AG7" s="405" t="s">
        <v>1508</v>
      </c>
      <c r="AH7" s="406" t="s">
        <v>87</v>
      </c>
      <c r="AI7" s="406" t="s">
        <v>1508</v>
      </c>
      <c r="AJ7" s="406" t="s">
        <v>86</v>
      </c>
      <c r="AK7" s="405" t="s">
        <v>1508</v>
      </c>
      <c r="AL7" s="406" t="s">
        <v>143</v>
      </c>
      <c r="AM7" s="406" t="s">
        <v>1508</v>
      </c>
      <c r="AN7" s="406" t="s">
        <v>87</v>
      </c>
      <c r="AO7" s="406" t="s">
        <v>1508</v>
      </c>
      <c r="AP7" s="406" t="s">
        <v>86</v>
      </c>
      <c r="AQ7" s="406" t="s">
        <v>1508</v>
      </c>
      <c r="AR7" s="406" t="s">
        <v>143</v>
      </c>
      <c r="AS7" s="406" t="s">
        <v>1508</v>
      </c>
      <c r="AT7" s="406" t="s">
        <v>87</v>
      </c>
      <c r="AU7" s="406" t="s">
        <v>1508</v>
      </c>
      <c r="AV7" s="406" t="s">
        <v>86</v>
      </c>
      <c r="AW7" s="406" t="s">
        <v>1508</v>
      </c>
    </row>
    <row r="8" spans="1:49" s="227" customFormat="1" ht="12" x14ac:dyDescent="0.15">
      <c r="A8" s="485"/>
      <c r="B8" s="228"/>
      <c r="C8" s="407" t="s">
        <v>1507</v>
      </c>
      <c r="D8" s="228"/>
      <c r="E8" s="407" t="s">
        <v>1507</v>
      </c>
      <c r="F8" s="228"/>
      <c r="G8" s="407" t="s">
        <v>1507</v>
      </c>
      <c r="H8" s="228"/>
      <c r="I8" s="407" t="s">
        <v>1507</v>
      </c>
      <c r="J8" s="228"/>
      <c r="K8" s="407" t="s">
        <v>1507</v>
      </c>
      <c r="L8" s="228"/>
      <c r="M8" s="407" t="s">
        <v>1507</v>
      </c>
      <c r="N8" s="228"/>
      <c r="O8" s="402" t="s">
        <v>1507</v>
      </c>
      <c r="P8" s="228"/>
      <c r="Q8" s="407" t="s">
        <v>1507</v>
      </c>
      <c r="R8" s="228"/>
      <c r="S8" s="402" t="s">
        <v>1507</v>
      </c>
      <c r="T8" s="228"/>
      <c r="U8" s="407" t="s">
        <v>1507</v>
      </c>
      <c r="V8" s="228"/>
      <c r="W8" s="407" t="s">
        <v>1507</v>
      </c>
      <c r="X8" s="228"/>
      <c r="Y8" s="407" t="s">
        <v>1507</v>
      </c>
      <c r="Z8" s="228"/>
      <c r="AA8" s="407" t="s">
        <v>1507</v>
      </c>
      <c r="AB8" s="228"/>
      <c r="AC8" s="407" t="s">
        <v>1507</v>
      </c>
      <c r="AD8" s="228"/>
      <c r="AE8" s="407" t="s">
        <v>1507</v>
      </c>
      <c r="AF8" s="228"/>
      <c r="AG8" s="402" t="s">
        <v>1507</v>
      </c>
      <c r="AH8" s="228"/>
      <c r="AI8" s="407" t="s">
        <v>1507</v>
      </c>
      <c r="AJ8" s="228"/>
      <c r="AK8" s="402" t="s">
        <v>1507</v>
      </c>
      <c r="AL8" s="228"/>
      <c r="AM8" s="407" t="s">
        <v>1507</v>
      </c>
      <c r="AN8" s="228"/>
      <c r="AO8" s="407" t="s">
        <v>1507</v>
      </c>
      <c r="AP8" s="228"/>
      <c r="AQ8" s="407" t="s">
        <v>1507</v>
      </c>
      <c r="AR8" s="228"/>
      <c r="AS8" s="407" t="s">
        <v>1507</v>
      </c>
      <c r="AT8" s="228"/>
      <c r="AU8" s="407" t="s">
        <v>1507</v>
      </c>
      <c r="AV8" s="228"/>
      <c r="AW8" s="407" t="s">
        <v>1507</v>
      </c>
    </row>
    <row r="9" spans="1:49" ht="17.25" customHeight="1" x14ac:dyDescent="0.15">
      <c r="A9" s="138"/>
      <c r="S9" s="133"/>
      <c r="AK9" s="133"/>
    </row>
    <row r="10" spans="1:49" x14ac:dyDescent="0.15">
      <c r="A10" s="134" t="s">
        <v>1506</v>
      </c>
      <c r="B10" s="128">
        <v>184575</v>
      </c>
      <c r="C10" s="226">
        <v>100</v>
      </c>
      <c r="D10" s="128">
        <v>87595</v>
      </c>
      <c r="E10" s="222">
        <v>100</v>
      </c>
      <c r="F10" s="128">
        <v>96980</v>
      </c>
      <c r="G10" s="222">
        <v>100</v>
      </c>
      <c r="H10" s="128">
        <v>194203</v>
      </c>
      <c r="I10" s="222">
        <v>100</v>
      </c>
      <c r="J10" s="128">
        <v>92394</v>
      </c>
      <c r="K10" s="222">
        <v>100</v>
      </c>
      <c r="L10" s="128">
        <v>101809</v>
      </c>
      <c r="M10" s="222">
        <v>100</v>
      </c>
      <c r="N10" s="128">
        <v>202858</v>
      </c>
      <c r="O10" s="222">
        <v>100</v>
      </c>
      <c r="P10" s="128">
        <v>96479</v>
      </c>
      <c r="Q10" s="222">
        <v>100</v>
      </c>
      <c r="R10" s="128">
        <v>106379</v>
      </c>
      <c r="S10" s="224">
        <v>100</v>
      </c>
      <c r="T10" s="128">
        <v>213097</v>
      </c>
      <c r="U10" s="226">
        <v>100</v>
      </c>
      <c r="V10" s="128">
        <v>101787</v>
      </c>
      <c r="W10" s="222">
        <v>100</v>
      </c>
      <c r="X10" s="128">
        <v>111310</v>
      </c>
      <c r="Y10" s="222">
        <v>100</v>
      </c>
      <c r="Z10" s="128">
        <v>217651</v>
      </c>
      <c r="AA10" s="222">
        <v>100</v>
      </c>
      <c r="AB10" s="128">
        <v>104191</v>
      </c>
      <c r="AC10" s="222">
        <v>100</v>
      </c>
      <c r="AD10" s="128">
        <v>113460</v>
      </c>
      <c r="AE10" s="222">
        <v>100</v>
      </c>
      <c r="AF10" s="128">
        <f>AH10+AJ10</f>
        <v>220243</v>
      </c>
      <c r="AG10" s="222">
        <v>100</v>
      </c>
      <c r="AH10" s="128">
        <v>104779</v>
      </c>
      <c r="AI10" s="222">
        <v>100</v>
      </c>
      <c r="AJ10" s="128">
        <v>115464</v>
      </c>
      <c r="AK10" s="224">
        <v>100</v>
      </c>
      <c r="AL10" s="128">
        <v>218829</v>
      </c>
      <c r="AM10" s="226">
        <v>100</v>
      </c>
      <c r="AN10" s="128">
        <v>103254</v>
      </c>
      <c r="AO10" s="222">
        <v>100</v>
      </c>
      <c r="AP10" s="128">
        <v>115575</v>
      </c>
      <c r="AQ10" s="222">
        <v>100</v>
      </c>
      <c r="AR10" s="128">
        <v>220016</v>
      </c>
      <c r="AS10" s="222">
        <v>100</v>
      </c>
      <c r="AT10" s="128">
        <v>104070</v>
      </c>
      <c r="AU10" s="222">
        <v>100</v>
      </c>
      <c r="AV10" s="128">
        <v>115946</v>
      </c>
      <c r="AW10" s="222">
        <v>100</v>
      </c>
    </row>
    <row r="11" spans="1:49" ht="17.25" customHeight="1" x14ac:dyDescent="0.15">
      <c r="A11" s="134"/>
      <c r="B11" s="128"/>
      <c r="C11" s="226"/>
      <c r="D11" s="128"/>
      <c r="E11" s="222"/>
      <c r="F11" s="128"/>
      <c r="G11" s="222"/>
      <c r="H11" s="128"/>
      <c r="I11" s="222"/>
      <c r="J11" s="128"/>
      <c r="K11" s="222"/>
      <c r="L11" s="128"/>
      <c r="M11" s="222"/>
      <c r="N11" s="128"/>
      <c r="O11" s="222"/>
      <c r="P11" s="128"/>
      <c r="Q11" s="222"/>
      <c r="R11" s="128"/>
      <c r="S11" s="224"/>
      <c r="T11" s="128"/>
      <c r="U11" s="226"/>
      <c r="V11" s="128"/>
      <c r="W11" s="222"/>
      <c r="X11" s="128"/>
      <c r="Y11" s="222"/>
      <c r="Z11" s="128"/>
      <c r="AA11" s="222"/>
      <c r="AB11" s="128"/>
      <c r="AC11" s="222"/>
      <c r="AD11" s="128"/>
      <c r="AE11" s="222"/>
      <c r="AF11" s="128"/>
      <c r="AG11" s="222"/>
      <c r="AH11" s="128"/>
      <c r="AI11" s="222"/>
      <c r="AJ11" s="128"/>
      <c r="AK11" s="224"/>
      <c r="AL11" s="128"/>
      <c r="AM11" s="226"/>
      <c r="AN11" s="128"/>
      <c r="AO11" s="222"/>
      <c r="AP11" s="128"/>
      <c r="AQ11" s="222"/>
      <c r="AR11" s="128"/>
      <c r="AS11" s="222"/>
      <c r="AT11" s="128"/>
      <c r="AU11" s="222"/>
      <c r="AV11" s="128"/>
      <c r="AW11" s="222"/>
    </row>
    <row r="12" spans="1:49" x14ac:dyDescent="0.15">
      <c r="A12" s="134" t="s">
        <v>1505</v>
      </c>
      <c r="B12" s="128">
        <v>120743</v>
      </c>
      <c r="C12" s="223">
        <f>ROUND(B12/B10*100,2)</f>
        <v>65.42</v>
      </c>
      <c r="D12" s="128">
        <v>71520</v>
      </c>
      <c r="E12" s="222">
        <f>ROUND(D12/D10*100,2)</f>
        <v>81.650000000000006</v>
      </c>
      <c r="F12" s="128">
        <v>49223</v>
      </c>
      <c r="G12" s="222">
        <f>ROUND(F12/F10*100,2)</f>
        <v>50.76</v>
      </c>
      <c r="H12" s="128">
        <v>124769</v>
      </c>
      <c r="I12" s="222">
        <f>ROUND(H12/H10*100,2)</f>
        <v>64.25</v>
      </c>
      <c r="J12" s="128">
        <v>73333</v>
      </c>
      <c r="K12" s="222">
        <f>ROUND(J12/J10*100,2)</f>
        <v>79.37</v>
      </c>
      <c r="L12" s="128">
        <v>51436</v>
      </c>
      <c r="M12" s="222">
        <f>ROUND(L12/L10*100,2)</f>
        <v>50.52</v>
      </c>
      <c r="N12" s="128">
        <v>128727</v>
      </c>
      <c r="O12" s="222">
        <f>ROUND(N12/N10*100,2)</f>
        <v>63.46</v>
      </c>
      <c r="P12" s="128">
        <v>75223</v>
      </c>
      <c r="Q12" s="222">
        <f>ROUND(P12/P10*100,2)</f>
        <v>77.97</v>
      </c>
      <c r="R12" s="128">
        <v>53504</v>
      </c>
      <c r="S12" s="224">
        <f>ROUND(R12/R10*100,2)</f>
        <v>50.3</v>
      </c>
      <c r="T12" s="128">
        <v>134393</v>
      </c>
      <c r="U12" s="223">
        <f>ROUND(T12/T10*100,2)</f>
        <v>63.07</v>
      </c>
      <c r="V12" s="128">
        <v>78528</v>
      </c>
      <c r="W12" s="222">
        <f>ROUND(V12/V10*100,2)</f>
        <v>77.150000000000006</v>
      </c>
      <c r="X12" s="128">
        <v>55865</v>
      </c>
      <c r="Y12" s="222">
        <f>ROUND(X12/X10*100,2)</f>
        <v>50.19</v>
      </c>
      <c r="Z12" s="128">
        <v>134201</v>
      </c>
      <c r="AA12" s="222">
        <f>ROUND(Z12/Z10*100,2)</f>
        <v>61.66</v>
      </c>
      <c r="AB12" s="128">
        <v>77500</v>
      </c>
      <c r="AC12" s="222">
        <f>ROUND(AB12/AB10*100,2)</f>
        <v>74.38</v>
      </c>
      <c r="AD12" s="128">
        <v>56701</v>
      </c>
      <c r="AE12" s="222">
        <f>ROUND(AD12/AD10*100,2)</f>
        <v>49.97</v>
      </c>
      <c r="AF12" s="128">
        <f>AH12+AJ12</f>
        <v>132575</v>
      </c>
      <c r="AG12" s="222">
        <f>ROUND(AF12/AF10*100,2)</f>
        <v>60.19</v>
      </c>
      <c r="AH12" s="128">
        <v>75472</v>
      </c>
      <c r="AI12" s="222">
        <f>ROUND(AH12/AH10*100,2)</f>
        <v>72.03</v>
      </c>
      <c r="AJ12" s="128">
        <v>57103</v>
      </c>
      <c r="AK12" s="224">
        <f>ROUND(AJ12/AJ10*100,2)</f>
        <v>49.46</v>
      </c>
      <c r="AL12" s="128">
        <v>127948</v>
      </c>
      <c r="AM12" s="223">
        <f>ROUND(AL12/AL10*100,2)</f>
        <v>58.47</v>
      </c>
      <c r="AN12" s="128">
        <v>71382</v>
      </c>
      <c r="AO12" s="222">
        <f>ROUND(AN12/AN10*100,2)</f>
        <v>69.13</v>
      </c>
      <c r="AP12" s="128">
        <v>56566</v>
      </c>
      <c r="AQ12" s="222">
        <f>ROUND(AP12/AP10*100,2)</f>
        <v>48.94</v>
      </c>
      <c r="AR12" s="128">
        <v>126648</v>
      </c>
      <c r="AS12" s="222">
        <f>ROUND(AR12/AR10*100,2)</f>
        <v>57.56</v>
      </c>
      <c r="AT12" s="128">
        <v>69126</v>
      </c>
      <c r="AU12" s="222">
        <f>ROUND(AT12/AT10*100,2)</f>
        <v>66.42</v>
      </c>
      <c r="AV12" s="128">
        <v>57522</v>
      </c>
      <c r="AW12" s="222">
        <f>ROUND(AV12/AV10*100,2)</f>
        <v>49.61</v>
      </c>
    </row>
    <row r="13" spans="1:49" ht="17.25" customHeight="1" x14ac:dyDescent="0.15">
      <c r="A13" s="134"/>
      <c r="B13" s="128"/>
      <c r="C13" s="223"/>
      <c r="D13" s="128"/>
      <c r="E13" s="222"/>
      <c r="F13" s="128"/>
      <c r="G13" s="222"/>
      <c r="H13" s="128"/>
      <c r="I13" s="222"/>
      <c r="J13" s="128"/>
      <c r="K13" s="222"/>
      <c r="L13" s="128"/>
      <c r="M13" s="222"/>
      <c r="N13" s="128"/>
      <c r="O13" s="222"/>
      <c r="P13" s="128"/>
      <c r="Q13" s="222"/>
      <c r="R13" s="128"/>
      <c r="S13" s="224"/>
      <c r="T13" s="128"/>
      <c r="U13" s="223"/>
      <c r="V13" s="128"/>
      <c r="W13" s="222"/>
      <c r="X13" s="128"/>
      <c r="Y13" s="222"/>
      <c r="Z13" s="128"/>
      <c r="AA13" s="222"/>
      <c r="AB13" s="128"/>
      <c r="AC13" s="222"/>
      <c r="AD13" s="128"/>
      <c r="AE13" s="222"/>
      <c r="AF13" s="128"/>
      <c r="AG13" s="222"/>
      <c r="AH13" s="128"/>
      <c r="AI13" s="222"/>
      <c r="AJ13" s="128"/>
      <c r="AK13" s="224"/>
      <c r="AL13" s="128"/>
      <c r="AM13" s="223"/>
      <c r="AN13" s="128"/>
      <c r="AO13" s="222"/>
      <c r="AP13" s="128"/>
      <c r="AQ13" s="222"/>
      <c r="AR13" s="128"/>
      <c r="AS13" s="222"/>
      <c r="AT13" s="128"/>
      <c r="AU13" s="222"/>
      <c r="AV13" s="128"/>
      <c r="AW13" s="222"/>
    </row>
    <row r="14" spans="1:49" x14ac:dyDescent="0.15">
      <c r="A14" s="134" t="s">
        <v>1504</v>
      </c>
      <c r="B14" s="128">
        <v>118464</v>
      </c>
      <c r="C14" s="223">
        <f>ROUND(B14/B10*100,2)</f>
        <v>64.180000000000007</v>
      </c>
      <c r="D14" s="128">
        <v>70073</v>
      </c>
      <c r="E14" s="222">
        <f>ROUND(D14/D10*100,2)</f>
        <v>80</v>
      </c>
      <c r="F14" s="128">
        <v>48391</v>
      </c>
      <c r="G14" s="222">
        <f>ROUND(F14/F10*100,2)</f>
        <v>49.9</v>
      </c>
      <c r="H14" s="128">
        <v>121525</v>
      </c>
      <c r="I14" s="222">
        <f>ROUND(H14/H10*100,2)</f>
        <v>62.58</v>
      </c>
      <c r="J14" s="128">
        <v>71280</v>
      </c>
      <c r="K14" s="222">
        <f>ROUND(J14/J10*100,2)</f>
        <v>77.150000000000006</v>
      </c>
      <c r="L14" s="128">
        <v>50245</v>
      </c>
      <c r="M14" s="222">
        <f>ROUND(L14/L10*100,2)</f>
        <v>49.35</v>
      </c>
      <c r="N14" s="128">
        <v>125955</v>
      </c>
      <c r="O14" s="222">
        <f>ROUND(N14/N10*100,2)</f>
        <v>62.09</v>
      </c>
      <c r="P14" s="128">
        <v>73436</v>
      </c>
      <c r="Q14" s="222">
        <f>ROUND(P14/P10*100,2)</f>
        <v>76.12</v>
      </c>
      <c r="R14" s="128">
        <v>52519</v>
      </c>
      <c r="S14" s="224">
        <f>ROUND(R14/R10*100,2)</f>
        <v>49.37</v>
      </c>
      <c r="T14" s="128">
        <v>130184</v>
      </c>
      <c r="U14" s="223">
        <f>ROUND(T14/T10*100,2)</f>
        <v>61.09</v>
      </c>
      <c r="V14" s="128">
        <v>75897</v>
      </c>
      <c r="W14" s="222">
        <f>ROUND(V14/V10*100,2)</f>
        <v>74.56</v>
      </c>
      <c r="X14" s="128">
        <v>54287</v>
      </c>
      <c r="Y14" s="222">
        <f>ROUND(X14/X10*100,2)</f>
        <v>48.77</v>
      </c>
      <c r="Z14" s="128">
        <v>129402</v>
      </c>
      <c r="AA14" s="222">
        <f>ROUND(Z14/Z10*100,2)</f>
        <v>59.45</v>
      </c>
      <c r="AB14" s="128">
        <v>74577</v>
      </c>
      <c r="AC14" s="222">
        <f>ROUND(AB14/AB10*100,2)</f>
        <v>71.58</v>
      </c>
      <c r="AD14" s="128">
        <v>54825</v>
      </c>
      <c r="AE14" s="222">
        <f>ROUND(AD14/AD10*100,2)</f>
        <v>48.32</v>
      </c>
      <c r="AF14" s="128">
        <f>SUM(AF16:AF19)</f>
        <v>125707</v>
      </c>
      <c r="AG14" s="222">
        <f>ROUND(AF14/AF10*100,2)</f>
        <v>57.08</v>
      </c>
      <c r="AH14" s="128">
        <f>SUM(AH16:AH19)</f>
        <v>71214</v>
      </c>
      <c r="AI14" s="222">
        <f>ROUND(AH14/AH10*100,2)</f>
        <v>67.97</v>
      </c>
      <c r="AJ14" s="128">
        <f>SUM(AJ16:AJ19)</f>
        <v>54493</v>
      </c>
      <c r="AK14" s="224">
        <f>ROUND(AJ14/AJ10*100,2)</f>
        <v>47.19</v>
      </c>
      <c r="AL14" s="128">
        <v>120201</v>
      </c>
      <c r="AM14" s="223">
        <f>ROUND(AL14/AL10*100,2)</f>
        <v>54.93</v>
      </c>
      <c r="AN14" s="128">
        <v>66402</v>
      </c>
      <c r="AO14" s="222">
        <f>ROUND(AN14/AN10*100,2)</f>
        <v>64.31</v>
      </c>
      <c r="AP14" s="128">
        <v>53799</v>
      </c>
      <c r="AQ14" s="222">
        <f>ROUND(AP14/AP10*100,2)</f>
        <v>46.55</v>
      </c>
      <c r="AR14" s="128">
        <v>121849</v>
      </c>
      <c r="AS14" s="222">
        <f>ROUND(AR14/AR10*100,2)</f>
        <v>55.38</v>
      </c>
      <c r="AT14" s="128">
        <v>66066</v>
      </c>
      <c r="AU14" s="222">
        <f>ROUND(AT14/AT10*100,2)</f>
        <v>63.48</v>
      </c>
      <c r="AV14" s="128">
        <v>55783</v>
      </c>
      <c r="AW14" s="222">
        <f>ROUND(AV14/AV10*100,2)</f>
        <v>48.11</v>
      </c>
    </row>
    <row r="15" spans="1:49" ht="7.5" customHeight="1" x14ac:dyDescent="0.15">
      <c r="A15" s="134"/>
      <c r="B15" s="128"/>
      <c r="C15" s="226"/>
      <c r="D15" s="128"/>
      <c r="E15" s="225"/>
      <c r="F15" s="128"/>
      <c r="G15" s="225"/>
      <c r="H15" s="128"/>
      <c r="I15" s="222"/>
      <c r="J15" s="128"/>
      <c r="K15" s="222"/>
      <c r="L15" s="128"/>
      <c r="M15" s="222"/>
      <c r="N15" s="128"/>
      <c r="O15" s="222"/>
      <c r="P15" s="128"/>
      <c r="Q15" s="222"/>
      <c r="R15" s="128"/>
      <c r="S15" s="224"/>
      <c r="T15" s="128"/>
      <c r="U15" s="226"/>
      <c r="V15" s="128"/>
      <c r="W15" s="225"/>
      <c r="X15" s="128"/>
      <c r="Y15" s="225"/>
      <c r="Z15" s="128"/>
      <c r="AA15" s="222"/>
      <c r="AB15" s="128"/>
      <c r="AC15" s="222"/>
      <c r="AD15" s="128"/>
      <c r="AE15" s="222"/>
      <c r="AF15" s="128"/>
      <c r="AG15" s="222"/>
      <c r="AH15" s="128"/>
      <c r="AI15" s="222"/>
      <c r="AJ15" s="128"/>
      <c r="AK15" s="224"/>
      <c r="AL15" s="128"/>
      <c r="AM15" s="226"/>
      <c r="AN15" s="128"/>
      <c r="AO15" s="225"/>
      <c r="AP15" s="128"/>
      <c r="AQ15" s="225"/>
      <c r="AR15" s="128"/>
      <c r="AS15" s="222"/>
      <c r="AT15" s="128"/>
      <c r="AU15" s="222"/>
      <c r="AV15" s="128"/>
      <c r="AW15" s="222"/>
    </row>
    <row r="16" spans="1:49" x14ac:dyDescent="0.15">
      <c r="A16" s="131" t="s">
        <v>1503</v>
      </c>
      <c r="B16" s="128">
        <v>102297</v>
      </c>
      <c r="C16" s="223">
        <f>ROUND(B16/B10*100,2)</f>
        <v>55.42</v>
      </c>
      <c r="D16" s="128">
        <v>68477</v>
      </c>
      <c r="E16" s="222">
        <f>ROUND(D16/D10*100,2)</f>
        <v>78.17</v>
      </c>
      <c r="F16" s="128">
        <v>33820</v>
      </c>
      <c r="G16" s="222">
        <f>ROUND(F16/F10*100,2)</f>
        <v>34.869999999999997</v>
      </c>
      <c r="H16" s="128">
        <v>103935</v>
      </c>
      <c r="I16" s="222">
        <f>ROUND(H16/H10*100,2)</f>
        <v>53.52</v>
      </c>
      <c r="J16" s="128">
        <v>69975</v>
      </c>
      <c r="K16" s="222">
        <f>ROUND(J16/J10*100,2)</f>
        <v>75.739999999999995</v>
      </c>
      <c r="L16" s="128">
        <v>33960</v>
      </c>
      <c r="M16" s="222">
        <f>ROUND(L16/L10*100,2)</f>
        <v>33.36</v>
      </c>
      <c r="N16" s="128">
        <v>109391</v>
      </c>
      <c r="O16" s="222">
        <f>ROUND(N16/N10*100,2)</f>
        <v>53.92</v>
      </c>
      <c r="P16" s="128">
        <v>71680</v>
      </c>
      <c r="Q16" s="222">
        <f>ROUND(P16/P10*100,2)</f>
        <v>74.3</v>
      </c>
      <c r="R16" s="128">
        <v>37711</v>
      </c>
      <c r="S16" s="224">
        <f>ROUND(R16/R10*100,2)</f>
        <v>35.450000000000003</v>
      </c>
      <c r="T16" s="128">
        <v>111120</v>
      </c>
      <c r="U16" s="223">
        <f>ROUND(T16/T10*100,2)</f>
        <v>52.15</v>
      </c>
      <c r="V16" s="128">
        <v>73646</v>
      </c>
      <c r="W16" s="222">
        <f>ROUND(V16/V10*100,2)</f>
        <v>72.349999999999994</v>
      </c>
      <c r="X16" s="128">
        <v>37474</v>
      </c>
      <c r="Y16" s="222">
        <f>ROUND(X16/X10*100,2)</f>
        <v>33.67</v>
      </c>
      <c r="Z16" s="128">
        <v>112045</v>
      </c>
      <c r="AA16" s="222">
        <f>ROUND(Z16/Z10*100,2)</f>
        <v>51.48</v>
      </c>
      <c r="AB16" s="128">
        <v>71969</v>
      </c>
      <c r="AC16" s="222">
        <f>ROUND(AB16/AB10*100,2)</f>
        <v>69.069999999999993</v>
      </c>
      <c r="AD16" s="128">
        <v>40076</v>
      </c>
      <c r="AE16" s="222">
        <f>ROUND(AD16/AD10*100,2)</f>
        <v>35.32</v>
      </c>
      <c r="AF16" s="128">
        <f>AH16+AJ16</f>
        <v>106724</v>
      </c>
      <c r="AG16" s="222">
        <f>ROUND(AF16/AF10*100,2)</f>
        <v>48.46</v>
      </c>
      <c r="AH16" s="128">
        <v>68285</v>
      </c>
      <c r="AI16" s="222">
        <f>ROUND(AH16/AH10*100,2)</f>
        <v>65.17</v>
      </c>
      <c r="AJ16" s="128">
        <v>38439</v>
      </c>
      <c r="AK16" s="224">
        <f>ROUND(AJ16/AJ10*100,2)</f>
        <v>33.29</v>
      </c>
      <c r="AL16" s="128">
        <v>102793</v>
      </c>
      <c r="AM16" s="223">
        <f>ROUND(AL16/AL10*100,2)</f>
        <v>46.97</v>
      </c>
      <c r="AN16" s="128">
        <v>63620</v>
      </c>
      <c r="AO16" s="222">
        <f>ROUND(AN16/AN10*100,2)</f>
        <v>61.62</v>
      </c>
      <c r="AP16" s="128">
        <v>39173</v>
      </c>
      <c r="AQ16" s="222">
        <f>ROUND(AP16/AP10*100,2)</f>
        <v>33.89</v>
      </c>
      <c r="AR16" s="128">
        <v>104025</v>
      </c>
      <c r="AS16" s="222">
        <f>ROUND(AR16/AR10*100,2)</f>
        <v>47.28</v>
      </c>
      <c r="AT16" s="128">
        <v>63150</v>
      </c>
      <c r="AU16" s="222">
        <f>ROUND(AT16/AT10*100,2)</f>
        <v>60.68</v>
      </c>
      <c r="AV16" s="128">
        <v>40875</v>
      </c>
      <c r="AW16" s="222">
        <f>ROUND(AV16/AV10*100,2)</f>
        <v>35.25</v>
      </c>
    </row>
    <row r="17" spans="1:49" x14ac:dyDescent="0.15">
      <c r="A17" s="131" t="s">
        <v>1502</v>
      </c>
      <c r="B17" s="128">
        <v>14349</v>
      </c>
      <c r="C17" s="223">
        <f>ROUND(B17/B10*100,2)</f>
        <v>7.77</v>
      </c>
      <c r="D17" s="128">
        <v>434</v>
      </c>
      <c r="E17" s="222">
        <f>ROUND(D17/D10*100,2)</f>
        <v>0.5</v>
      </c>
      <c r="F17" s="128">
        <v>13915</v>
      </c>
      <c r="G17" s="222">
        <f>ROUND(F17/F10*100,2)</f>
        <v>14.35</v>
      </c>
      <c r="H17" s="128">
        <v>16053</v>
      </c>
      <c r="I17" s="222">
        <f>ROUND(H17/H10*100,2)</f>
        <v>8.27</v>
      </c>
      <c r="J17" s="128">
        <v>376</v>
      </c>
      <c r="K17" s="222">
        <f>ROUND(J17/J10*100,2)</f>
        <v>0.41</v>
      </c>
      <c r="L17" s="128">
        <v>15677</v>
      </c>
      <c r="M17" s="222">
        <f>ROUND(L17/L10*100,2)</f>
        <v>15.4</v>
      </c>
      <c r="N17" s="128">
        <v>14280</v>
      </c>
      <c r="O17" s="222">
        <f>ROUND(N17/N10*100,2)</f>
        <v>7.04</v>
      </c>
      <c r="P17" s="128">
        <v>485</v>
      </c>
      <c r="Q17" s="222">
        <f>ROUND(P17/P10*100,2)</f>
        <v>0.5</v>
      </c>
      <c r="R17" s="128">
        <v>13795</v>
      </c>
      <c r="S17" s="224">
        <f>ROUND(R17/R10*100,2)</f>
        <v>12.97</v>
      </c>
      <c r="T17" s="128">
        <v>15922</v>
      </c>
      <c r="U17" s="223">
        <f>ROUND(T17/T10*100,2)</f>
        <v>7.47</v>
      </c>
      <c r="V17" s="128">
        <v>638</v>
      </c>
      <c r="W17" s="222">
        <f>ROUND(V17/V10*100,2)</f>
        <v>0.63</v>
      </c>
      <c r="X17" s="128">
        <v>15284</v>
      </c>
      <c r="Y17" s="222">
        <f>ROUND(X17/X10*100,2)</f>
        <v>13.73</v>
      </c>
      <c r="Z17" s="128">
        <v>13889</v>
      </c>
      <c r="AA17" s="222">
        <f>ROUND(Z17/Z10*100,2)</f>
        <v>6.38</v>
      </c>
      <c r="AB17" s="128">
        <v>916</v>
      </c>
      <c r="AC17" s="222">
        <f>ROUND(AB17/AB10*100,2)</f>
        <v>0.88</v>
      </c>
      <c r="AD17" s="128">
        <v>12973</v>
      </c>
      <c r="AE17" s="222">
        <f>ROUND(AD17/AD10*100,2)</f>
        <v>11.43</v>
      </c>
      <c r="AF17" s="128">
        <f>AH17+AJ17</f>
        <v>14929</v>
      </c>
      <c r="AG17" s="222">
        <f>ROUND(AF17/AF10*100,2)</f>
        <v>6.78</v>
      </c>
      <c r="AH17" s="128">
        <v>1055</v>
      </c>
      <c r="AI17" s="222">
        <f>ROUND(AH17/AH10*100,2)</f>
        <v>1.01</v>
      </c>
      <c r="AJ17" s="128">
        <v>13874</v>
      </c>
      <c r="AK17" s="224">
        <f>ROUND(AJ17/AJ10*100,2)</f>
        <v>12.02</v>
      </c>
      <c r="AL17" s="128">
        <v>13425</v>
      </c>
      <c r="AM17" s="223">
        <f>ROUND(AL17/AL10*100,2)</f>
        <v>6.13</v>
      </c>
      <c r="AN17" s="128">
        <v>1026</v>
      </c>
      <c r="AO17" s="222">
        <f>ROUND(AN17/AN10*100,2)</f>
        <v>0.99</v>
      </c>
      <c r="AP17" s="128">
        <v>12399</v>
      </c>
      <c r="AQ17" s="222">
        <f>ROUND(AP17/AP10*100,2)</f>
        <v>10.73</v>
      </c>
      <c r="AR17" s="128">
        <v>13712</v>
      </c>
      <c r="AS17" s="222">
        <f>ROUND(AR17/AR10*100,2)</f>
        <v>6.23</v>
      </c>
      <c r="AT17" s="128">
        <v>1222</v>
      </c>
      <c r="AU17" s="222">
        <f>ROUND(AT17/AT10*100,2)</f>
        <v>1.17</v>
      </c>
      <c r="AV17" s="128">
        <v>12490</v>
      </c>
      <c r="AW17" s="222">
        <f>ROUND(AV17/AV10*100,2)</f>
        <v>10.77</v>
      </c>
    </row>
    <row r="18" spans="1:49" x14ac:dyDescent="0.15">
      <c r="A18" s="131" t="s">
        <v>1501</v>
      </c>
      <c r="B18" s="128">
        <v>813</v>
      </c>
      <c r="C18" s="223">
        <f>ROUND(B18/B10*100,2)</f>
        <v>0.44</v>
      </c>
      <c r="D18" s="128">
        <v>505</v>
      </c>
      <c r="E18" s="222">
        <f>ROUND(D18/D10*100,2)</f>
        <v>0.57999999999999996</v>
      </c>
      <c r="F18" s="128">
        <v>308</v>
      </c>
      <c r="G18" s="222">
        <f>ROUND(F18/F10*100,2)</f>
        <v>0.32</v>
      </c>
      <c r="H18" s="128">
        <v>728</v>
      </c>
      <c r="I18" s="222">
        <f>ROUND(H18/H10*100,2)</f>
        <v>0.37</v>
      </c>
      <c r="J18" s="128">
        <v>450</v>
      </c>
      <c r="K18" s="222">
        <f>ROUND(J18/J10*100,2)</f>
        <v>0.49</v>
      </c>
      <c r="L18" s="128">
        <v>278</v>
      </c>
      <c r="M18" s="222">
        <f>ROUND(L18/L10*100,2)</f>
        <v>0.27</v>
      </c>
      <c r="N18" s="128">
        <v>1242</v>
      </c>
      <c r="O18" s="222">
        <f>ROUND(N18/N10*100,2)</f>
        <v>0.61</v>
      </c>
      <c r="P18" s="128">
        <v>706</v>
      </c>
      <c r="Q18" s="222">
        <f>ROUND(P18/P10*100,2)</f>
        <v>0.73</v>
      </c>
      <c r="R18" s="128">
        <v>536</v>
      </c>
      <c r="S18" s="224">
        <f>ROUND(R18/R10*100,2)</f>
        <v>0.5</v>
      </c>
      <c r="T18" s="128">
        <v>2004</v>
      </c>
      <c r="U18" s="223">
        <f>ROUND(T18/T10*100,2)</f>
        <v>0.94</v>
      </c>
      <c r="V18" s="128">
        <v>1020</v>
      </c>
      <c r="W18" s="222">
        <f>ROUND(V18/V10*100,2)</f>
        <v>1</v>
      </c>
      <c r="X18" s="128">
        <v>984</v>
      </c>
      <c r="Y18" s="222">
        <f>ROUND(X18/X10*100,2)</f>
        <v>0.88</v>
      </c>
      <c r="Z18" s="128">
        <v>2012</v>
      </c>
      <c r="AA18" s="222">
        <f>ROUND(Z18/Z10*100,2)</f>
        <v>0.92</v>
      </c>
      <c r="AB18" s="128">
        <v>956</v>
      </c>
      <c r="AC18" s="222">
        <f>ROUND(AB18/AB10*100,2)</f>
        <v>0.92</v>
      </c>
      <c r="AD18" s="128">
        <v>1056</v>
      </c>
      <c r="AE18" s="222">
        <f>ROUND(AD18/AD10*100,2)</f>
        <v>0.93</v>
      </c>
      <c r="AF18" s="128">
        <f>AH18+AJ18</f>
        <v>2224</v>
      </c>
      <c r="AG18" s="222">
        <f>ROUND(AF18/AF10*100,2)</f>
        <v>1.01</v>
      </c>
      <c r="AH18" s="128">
        <v>997</v>
      </c>
      <c r="AI18" s="222">
        <f>ROUND(AH18/AH10*100,2)</f>
        <v>0.95</v>
      </c>
      <c r="AJ18" s="128">
        <v>1227</v>
      </c>
      <c r="AK18" s="224">
        <f>ROUND(AJ18/AJ10*100,2)</f>
        <v>1.06</v>
      </c>
      <c r="AL18" s="128">
        <v>2041</v>
      </c>
      <c r="AM18" s="223">
        <f>ROUND(AL18/AL10*100,2)</f>
        <v>0.93</v>
      </c>
      <c r="AN18" s="128">
        <v>861</v>
      </c>
      <c r="AO18" s="222">
        <f>ROUND(AN18/AN10*100,2)</f>
        <v>0.83</v>
      </c>
      <c r="AP18" s="128">
        <v>1180</v>
      </c>
      <c r="AQ18" s="222">
        <f>ROUND(AP18/AP10*100,2)</f>
        <v>1.02</v>
      </c>
      <c r="AR18" s="128">
        <v>1817</v>
      </c>
      <c r="AS18" s="222">
        <f>ROUND(AR18/AR10*100,2)</f>
        <v>0.83</v>
      </c>
      <c r="AT18" s="128">
        <v>731</v>
      </c>
      <c r="AU18" s="222">
        <f>ROUND(AT18/AT10*100,2)</f>
        <v>0.7</v>
      </c>
      <c r="AV18" s="128">
        <v>1086</v>
      </c>
      <c r="AW18" s="222">
        <f>ROUND(AV18/AV10*100,2)</f>
        <v>0.94</v>
      </c>
    </row>
    <row r="19" spans="1:49" x14ac:dyDescent="0.15">
      <c r="A19" s="131" t="s">
        <v>1500</v>
      </c>
      <c r="B19" s="128">
        <v>1005</v>
      </c>
      <c r="C19" s="223">
        <f>ROUND(B19/B10*100,2)</f>
        <v>0.54</v>
      </c>
      <c r="D19" s="128">
        <v>657</v>
      </c>
      <c r="E19" s="222">
        <f>ROUND(D19/D10*100,2)</f>
        <v>0.75</v>
      </c>
      <c r="F19" s="128">
        <v>348</v>
      </c>
      <c r="G19" s="222">
        <f>ROUND(F19/F10*100,2)</f>
        <v>0.36</v>
      </c>
      <c r="H19" s="128">
        <v>809</v>
      </c>
      <c r="I19" s="222">
        <f>ROUND(H19/H10*100,2)</f>
        <v>0.42</v>
      </c>
      <c r="J19" s="128">
        <v>479</v>
      </c>
      <c r="K19" s="222">
        <f>ROUND(J19/J10*100,2)</f>
        <v>0.52</v>
      </c>
      <c r="L19" s="128">
        <v>330</v>
      </c>
      <c r="M19" s="222">
        <f>ROUND(L19/L10*100,2)</f>
        <v>0.32</v>
      </c>
      <c r="N19" s="128">
        <v>1042</v>
      </c>
      <c r="O19" s="222">
        <f>ROUND(N19/N10*100,2)</f>
        <v>0.51</v>
      </c>
      <c r="P19" s="128">
        <v>565</v>
      </c>
      <c r="Q19" s="222">
        <f>ROUND(P19/P10*100,2)</f>
        <v>0.59</v>
      </c>
      <c r="R19" s="128">
        <v>477</v>
      </c>
      <c r="S19" s="224">
        <f>ROUND(R19/R10*100,2)</f>
        <v>0.45</v>
      </c>
      <c r="T19" s="128">
        <v>1138</v>
      </c>
      <c r="U19" s="223">
        <f>ROUND(T19/T10*100,2)</f>
        <v>0.53</v>
      </c>
      <c r="V19" s="128">
        <v>593</v>
      </c>
      <c r="W19" s="222">
        <f>ROUND(V19/V10*100,2)</f>
        <v>0.57999999999999996</v>
      </c>
      <c r="X19" s="128">
        <v>545</v>
      </c>
      <c r="Y19" s="222">
        <f>ROUND(X19/X10*100,2)</f>
        <v>0.49</v>
      </c>
      <c r="Z19" s="128">
        <v>1456</v>
      </c>
      <c r="AA19" s="222">
        <f>ROUND(Z19/Z10*100,2)</f>
        <v>0.67</v>
      </c>
      <c r="AB19" s="128">
        <v>736</v>
      </c>
      <c r="AC19" s="222">
        <f>ROUND(AB19/AB10*100,2)</f>
        <v>0.71</v>
      </c>
      <c r="AD19" s="128">
        <v>720</v>
      </c>
      <c r="AE19" s="222">
        <f>ROUND(AD19/AD10*100,2)</f>
        <v>0.63</v>
      </c>
      <c r="AF19" s="128">
        <f>AH19+AJ19</f>
        <v>1830</v>
      </c>
      <c r="AG19" s="222">
        <f>ROUND(AF19/AF10*100,2)</f>
        <v>0.83</v>
      </c>
      <c r="AH19" s="128">
        <v>877</v>
      </c>
      <c r="AI19" s="222">
        <f>ROUND(AH19/AH10*100,2)</f>
        <v>0.84</v>
      </c>
      <c r="AJ19" s="128">
        <v>953</v>
      </c>
      <c r="AK19" s="224">
        <f>ROUND(AJ19/AJ10*100,2)</f>
        <v>0.83</v>
      </c>
      <c r="AL19" s="128">
        <v>1942</v>
      </c>
      <c r="AM19" s="223">
        <f>ROUND(AL19/AL10*100,2)</f>
        <v>0.89</v>
      </c>
      <c r="AN19" s="128">
        <v>895</v>
      </c>
      <c r="AO19" s="222">
        <f>ROUND(AN19/AN10*100,2)</f>
        <v>0.87</v>
      </c>
      <c r="AP19" s="128">
        <v>1047</v>
      </c>
      <c r="AQ19" s="222">
        <f>ROUND(AP19/AP10*100,2)</f>
        <v>0.91</v>
      </c>
      <c r="AR19" s="128">
        <v>2295</v>
      </c>
      <c r="AS19" s="222">
        <f>ROUND(AR19/AR10*100,2)</f>
        <v>1.04</v>
      </c>
      <c r="AT19" s="128">
        <v>963</v>
      </c>
      <c r="AU19" s="222">
        <f>ROUND(AT19/AT10*100,2)</f>
        <v>0.93</v>
      </c>
      <c r="AV19" s="128">
        <v>1332</v>
      </c>
      <c r="AW19" s="222">
        <f>ROUND(AV19/AV10*100,2)</f>
        <v>1.1499999999999999</v>
      </c>
    </row>
    <row r="20" spans="1:49" ht="17.25" customHeight="1" x14ac:dyDescent="0.15">
      <c r="A20" s="134"/>
      <c r="B20" s="128"/>
      <c r="C20" s="223"/>
      <c r="D20" s="128"/>
      <c r="E20" s="222"/>
      <c r="F20" s="128"/>
      <c r="G20" s="222"/>
      <c r="H20" s="128"/>
      <c r="I20" s="222"/>
      <c r="J20" s="128"/>
      <c r="K20" s="222"/>
      <c r="L20" s="128"/>
      <c r="M20" s="222"/>
      <c r="N20" s="128"/>
      <c r="O20" s="222"/>
      <c r="P20" s="128"/>
      <c r="Q20" s="222"/>
      <c r="R20" s="128"/>
      <c r="S20" s="224"/>
      <c r="T20" s="128"/>
      <c r="U20" s="223"/>
      <c r="V20" s="128"/>
      <c r="W20" s="222"/>
      <c r="X20" s="128"/>
      <c r="Y20" s="222"/>
      <c r="Z20" s="128"/>
      <c r="AA20" s="222"/>
      <c r="AB20" s="128"/>
      <c r="AC20" s="222"/>
      <c r="AD20" s="128"/>
      <c r="AE20" s="222"/>
      <c r="AF20" s="128"/>
      <c r="AG20" s="222"/>
      <c r="AH20" s="128"/>
      <c r="AI20" s="222"/>
      <c r="AJ20" s="128"/>
      <c r="AK20" s="224"/>
      <c r="AL20" s="128"/>
      <c r="AM20" s="223"/>
      <c r="AN20" s="128"/>
      <c r="AO20" s="222"/>
      <c r="AP20" s="128"/>
      <c r="AQ20" s="222"/>
      <c r="AR20" s="128"/>
      <c r="AS20" s="222"/>
      <c r="AT20" s="128"/>
      <c r="AU20" s="222"/>
      <c r="AV20" s="128"/>
      <c r="AW20" s="222"/>
    </row>
    <row r="21" spans="1:49" x14ac:dyDescent="0.15">
      <c r="A21" s="134" t="s">
        <v>1499</v>
      </c>
      <c r="B21" s="128">
        <v>2279</v>
      </c>
      <c r="C21" s="223">
        <f>ROUND(B21/B10*100,2)</f>
        <v>1.23</v>
      </c>
      <c r="D21" s="128">
        <v>1447</v>
      </c>
      <c r="E21" s="222">
        <f>ROUND(D21/D10*100,2)</f>
        <v>1.65</v>
      </c>
      <c r="F21" s="128">
        <v>832</v>
      </c>
      <c r="G21" s="222">
        <f>ROUND(F21/F10*100,2)</f>
        <v>0.86</v>
      </c>
      <c r="H21" s="128">
        <v>3244</v>
      </c>
      <c r="I21" s="222">
        <f>ROUND(H21/H10*100,2)</f>
        <v>1.67</v>
      </c>
      <c r="J21" s="128">
        <v>2053</v>
      </c>
      <c r="K21" s="222">
        <f>ROUND(J21/J10*100,2)</f>
        <v>2.2200000000000002</v>
      </c>
      <c r="L21" s="128">
        <v>1191</v>
      </c>
      <c r="M21" s="222">
        <f>ROUND(L21/L10*100,2)</f>
        <v>1.17</v>
      </c>
      <c r="N21" s="128">
        <v>2772</v>
      </c>
      <c r="O21" s="222">
        <f>ROUND(N21/N10*100,2)</f>
        <v>1.37</v>
      </c>
      <c r="P21" s="128">
        <v>1787</v>
      </c>
      <c r="Q21" s="222">
        <f>ROUND(P21/P10*100,2)</f>
        <v>1.85</v>
      </c>
      <c r="R21" s="128">
        <v>985</v>
      </c>
      <c r="S21" s="224">
        <f>ROUND(R21/R10*100,2)</f>
        <v>0.93</v>
      </c>
      <c r="T21" s="128">
        <v>4209</v>
      </c>
      <c r="U21" s="223">
        <f>ROUND(T21/T10*100,2)</f>
        <v>1.98</v>
      </c>
      <c r="V21" s="128">
        <v>2631</v>
      </c>
      <c r="W21" s="222">
        <f>ROUND(V21/V10*100,2)</f>
        <v>2.58</v>
      </c>
      <c r="X21" s="128">
        <v>1578</v>
      </c>
      <c r="Y21" s="222">
        <f>ROUND(X21/X10*100,2)</f>
        <v>1.42</v>
      </c>
      <c r="Z21" s="128">
        <v>4799</v>
      </c>
      <c r="AA21" s="222">
        <f>ROUND(Z21/Z10*100,2)</f>
        <v>2.2000000000000002</v>
      </c>
      <c r="AB21" s="128">
        <v>2923</v>
      </c>
      <c r="AC21" s="222">
        <f>ROUND(AB21/AB10*100,2)</f>
        <v>2.81</v>
      </c>
      <c r="AD21" s="128">
        <v>1876</v>
      </c>
      <c r="AE21" s="222">
        <f>ROUND(AD21/AD10*100,2)</f>
        <v>1.65</v>
      </c>
      <c r="AF21" s="128">
        <f>AH21+AJ21</f>
        <v>6868</v>
      </c>
      <c r="AG21" s="222">
        <f>ROUND(AF21/AF10*100,2)</f>
        <v>3.12</v>
      </c>
      <c r="AH21" s="128">
        <v>4258</v>
      </c>
      <c r="AI21" s="222">
        <f>ROUND(AH21/AH10*100,2)</f>
        <v>4.0599999999999996</v>
      </c>
      <c r="AJ21" s="128">
        <v>2610</v>
      </c>
      <c r="AK21" s="224">
        <f>ROUND(AJ21/AJ10*100,2)</f>
        <v>2.2599999999999998</v>
      </c>
      <c r="AL21" s="128">
        <v>7747</v>
      </c>
      <c r="AM21" s="223">
        <f>ROUND(AL21/AL10*100,2)</f>
        <v>3.54</v>
      </c>
      <c r="AN21" s="128">
        <v>4980</v>
      </c>
      <c r="AO21" s="222">
        <f>ROUND(AN21/AN10*100,2)</f>
        <v>4.82</v>
      </c>
      <c r="AP21" s="128">
        <v>2767</v>
      </c>
      <c r="AQ21" s="222">
        <f>ROUND(AP21/AP10*100,2)</f>
        <v>2.39</v>
      </c>
      <c r="AR21" s="128">
        <v>4799</v>
      </c>
      <c r="AS21" s="222">
        <f>ROUND(AR21/AR10*100,2)</f>
        <v>2.1800000000000002</v>
      </c>
      <c r="AT21" s="128">
        <v>3060</v>
      </c>
      <c r="AU21" s="222">
        <f>ROUND(AT21/AT10*100,2)</f>
        <v>2.94</v>
      </c>
      <c r="AV21" s="128">
        <v>1739</v>
      </c>
      <c r="AW21" s="222">
        <f>ROUND(AV21/AV10*100,2)</f>
        <v>1.5</v>
      </c>
    </row>
    <row r="22" spans="1:49" ht="13.5" customHeight="1" x14ac:dyDescent="0.15">
      <c r="A22" s="134"/>
      <c r="B22" s="128"/>
      <c r="C22" s="223"/>
      <c r="D22" s="128"/>
      <c r="E22" s="222"/>
      <c r="F22" s="128"/>
      <c r="G22" s="222"/>
      <c r="H22" s="128"/>
      <c r="I22" s="222"/>
      <c r="J22" s="128"/>
      <c r="K22" s="222"/>
      <c r="L22" s="128"/>
      <c r="M22" s="222"/>
      <c r="N22" s="128"/>
      <c r="O22" s="222"/>
      <c r="P22" s="128"/>
      <c r="Q22" s="222"/>
      <c r="R22" s="128"/>
      <c r="S22" s="224"/>
      <c r="T22" s="128"/>
      <c r="U22" s="223"/>
      <c r="V22" s="128"/>
      <c r="W22" s="222"/>
      <c r="X22" s="128"/>
      <c r="Y22" s="222"/>
      <c r="Z22" s="128"/>
      <c r="AA22" s="222"/>
      <c r="AB22" s="128"/>
      <c r="AC22" s="222"/>
      <c r="AD22" s="128"/>
      <c r="AE22" s="222"/>
      <c r="AF22" s="128"/>
      <c r="AG22" s="222"/>
      <c r="AH22" s="128"/>
      <c r="AI22" s="222"/>
      <c r="AJ22" s="128"/>
      <c r="AK22" s="224"/>
      <c r="AL22" s="128"/>
      <c r="AM22" s="223"/>
      <c r="AN22" s="128"/>
      <c r="AO22" s="222"/>
      <c r="AP22" s="128"/>
      <c r="AQ22" s="222"/>
      <c r="AR22" s="128"/>
      <c r="AS22" s="222"/>
      <c r="AT22" s="128"/>
      <c r="AU22" s="222"/>
      <c r="AV22" s="128"/>
      <c r="AW22" s="222"/>
    </row>
    <row r="23" spans="1:49" x14ac:dyDescent="0.15">
      <c r="A23" s="134" t="s">
        <v>1498</v>
      </c>
      <c r="B23" s="128">
        <v>63564</v>
      </c>
      <c r="C23" s="223">
        <f>ROUND(B23/B10*100,2)</f>
        <v>34.44</v>
      </c>
      <c r="D23" s="128">
        <v>16003</v>
      </c>
      <c r="E23" s="222">
        <f>ROUND(D23/D10*100,2)</f>
        <v>18.27</v>
      </c>
      <c r="F23" s="128">
        <v>47561</v>
      </c>
      <c r="G23" s="222">
        <f>ROUND(F23/F10*100,2)</f>
        <v>49.04</v>
      </c>
      <c r="H23" s="128">
        <v>69272</v>
      </c>
      <c r="I23" s="222">
        <f>ROUND(H23/H10*100,2)</f>
        <v>35.67</v>
      </c>
      <c r="J23" s="128">
        <v>19005</v>
      </c>
      <c r="K23" s="222">
        <f>ROUND(J23/J10*100,2)</f>
        <v>20.57</v>
      </c>
      <c r="L23" s="128">
        <v>50267</v>
      </c>
      <c r="M23" s="222">
        <f>ROUND(L23/L10*100,2)</f>
        <v>49.37</v>
      </c>
      <c r="N23" s="128">
        <v>73842</v>
      </c>
      <c r="O23" s="222">
        <f>ROUND(N23/N10*100,2)</f>
        <v>36.4</v>
      </c>
      <c r="P23" s="128">
        <v>21127</v>
      </c>
      <c r="Q23" s="222">
        <f>ROUND(P23/P10*100,2)</f>
        <v>21.9</v>
      </c>
      <c r="R23" s="128">
        <v>52715</v>
      </c>
      <c r="S23" s="224">
        <f>ROUND(R23/R10*100,2)</f>
        <v>49.55</v>
      </c>
      <c r="T23" s="128">
        <v>78428</v>
      </c>
      <c r="U23" s="223">
        <f>ROUND(T23/T10*100,2)</f>
        <v>36.799999999999997</v>
      </c>
      <c r="V23" s="128">
        <v>23108</v>
      </c>
      <c r="W23" s="222">
        <f>ROUND(V23/V10*100,2)</f>
        <v>22.7</v>
      </c>
      <c r="X23" s="128">
        <v>55320</v>
      </c>
      <c r="Y23" s="222">
        <f>ROUND(X23/X10*100,2)</f>
        <v>49.7</v>
      </c>
      <c r="Z23" s="128">
        <v>81995</v>
      </c>
      <c r="AA23" s="222">
        <f>ROUND(Z23/Z10*100,2)</f>
        <v>37.67</v>
      </c>
      <c r="AB23" s="128">
        <v>25687</v>
      </c>
      <c r="AC23" s="222">
        <f>ROUND(AB23/AB10*100,2)</f>
        <v>24.65</v>
      </c>
      <c r="AD23" s="128">
        <v>56308</v>
      </c>
      <c r="AE23" s="222">
        <f>ROUND(AD23/AD10*100,2)</f>
        <v>49.63</v>
      </c>
      <c r="AF23" s="128">
        <f>AH23+AJ23</f>
        <v>84094</v>
      </c>
      <c r="AG23" s="222">
        <f>ROUND(AF23/AF10*100,2)</f>
        <v>38.18</v>
      </c>
      <c r="AH23" s="128">
        <v>27012</v>
      </c>
      <c r="AI23" s="222">
        <f>ROUND(AH23/AH10*100,2)</f>
        <v>25.78</v>
      </c>
      <c r="AJ23" s="128">
        <v>57082</v>
      </c>
      <c r="AK23" s="224">
        <f>ROUND(AJ23/AJ10*100,2)</f>
        <v>49.44</v>
      </c>
      <c r="AL23" s="128">
        <v>85219</v>
      </c>
      <c r="AM23" s="223">
        <f>ROUND(AL23/AL10*100,2)</f>
        <v>38.94</v>
      </c>
      <c r="AN23" s="128">
        <v>28812</v>
      </c>
      <c r="AO23" s="222">
        <f>ROUND(AN23/AN10*100,2)</f>
        <v>27.9</v>
      </c>
      <c r="AP23" s="128">
        <v>56407</v>
      </c>
      <c r="AQ23" s="222">
        <f>ROUND(AP23/AP10*100,2)</f>
        <v>48.81</v>
      </c>
      <c r="AR23" s="128">
        <v>86030</v>
      </c>
      <c r="AS23" s="222">
        <f>ROUND(AR23/AR10*100,2)</f>
        <v>39.1</v>
      </c>
      <c r="AT23" s="128">
        <v>30921</v>
      </c>
      <c r="AU23" s="222">
        <f>ROUND(AT23/AT10*100,2)</f>
        <v>29.71</v>
      </c>
      <c r="AV23" s="128">
        <v>55109</v>
      </c>
      <c r="AW23" s="222">
        <f>ROUND(AV23/AV10*100,2)</f>
        <v>47.53</v>
      </c>
    </row>
    <row r="24" spans="1:49" ht="17.25" customHeight="1" x14ac:dyDescent="0.15">
      <c r="A24" s="124"/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23"/>
      <c r="AS24" s="123"/>
      <c r="AT24" s="123"/>
      <c r="AU24" s="123"/>
      <c r="AV24" s="123"/>
      <c r="AW24" s="123"/>
    </row>
    <row r="25" spans="1:49" x14ac:dyDescent="0.15">
      <c r="A25" s="493" t="s">
        <v>1497</v>
      </c>
      <c r="B25" s="493"/>
      <c r="C25" s="493"/>
    </row>
    <row r="26" spans="1:49" x14ac:dyDescent="0.15">
      <c r="A26" s="67"/>
    </row>
  </sheetData>
  <mergeCells count="11">
    <mergeCell ref="A3:D3"/>
    <mergeCell ref="A25:C25"/>
    <mergeCell ref="AR5:AW5"/>
    <mergeCell ref="AL5:AQ5"/>
    <mergeCell ref="AF5:AK5"/>
    <mergeCell ref="A5:A8"/>
    <mergeCell ref="B5:G5"/>
    <mergeCell ref="H5:M5"/>
    <mergeCell ref="T5:Y5"/>
    <mergeCell ref="Z5:AE5"/>
    <mergeCell ref="N5:S5"/>
  </mergeCells>
  <phoneticPr fontId="1"/>
  <pageMargins left="0.70866141732283472" right="0.78740157480314965" top="0.55118110236220474" bottom="0.59055118110236227" header="0.51181102362204722" footer="0.51181102362204722"/>
  <pageSetup paperSize="9" scale="68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2"/>
  <sheetViews>
    <sheetView zoomScaleNormal="100" workbookViewId="0">
      <pane xSplit="1" topLeftCell="B1" activePane="topRight" state="frozen"/>
      <selection pane="topRight"/>
    </sheetView>
  </sheetViews>
  <sheetFormatPr defaultRowHeight="13.5" x14ac:dyDescent="0.15"/>
  <cols>
    <col min="1" max="1" width="31.625" style="122" customWidth="1"/>
    <col min="2" max="2" width="8.125" style="122" customWidth="1"/>
    <col min="3" max="7" width="6.75" style="122" customWidth="1"/>
    <col min="8" max="8" width="8.125" style="122" customWidth="1"/>
    <col min="9" max="13" width="6.75" style="122" customWidth="1"/>
    <col min="14" max="14" width="7.625" style="122" customWidth="1"/>
    <col min="15" max="15" width="6.625" style="122" customWidth="1"/>
    <col min="16" max="16" width="7.5" style="122" customWidth="1"/>
    <col min="17" max="17" width="6.625" style="122" customWidth="1"/>
    <col min="18" max="18" width="7.5" style="122" customWidth="1"/>
    <col min="19" max="19" width="6.625" style="122" customWidth="1"/>
    <col min="20" max="20" width="8.375" style="122" customWidth="1"/>
    <col min="21" max="21" width="6.625" style="122" customWidth="1"/>
    <col min="22" max="22" width="7.5" style="122" customWidth="1"/>
    <col min="23" max="23" width="6.625" style="122" customWidth="1"/>
    <col min="24" max="24" width="7.5" style="122" customWidth="1"/>
    <col min="25" max="25" width="6.625" style="122" customWidth="1"/>
    <col min="26" max="26" width="8.375" style="122" customWidth="1"/>
    <col min="27" max="27" width="6.625" style="122" customWidth="1"/>
    <col min="28" max="28" width="7.5" style="122" customWidth="1"/>
    <col min="29" max="29" width="6.625" style="122" customWidth="1"/>
    <col min="30" max="30" width="7.5" style="122" customWidth="1"/>
    <col min="31" max="31" width="6.625" style="122" customWidth="1"/>
    <col min="32" max="32" width="8.375" style="122" customWidth="1"/>
    <col min="33" max="33" width="6.625" style="122" customWidth="1"/>
    <col min="34" max="34" width="7.5" style="122" customWidth="1"/>
    <col min="35" max="35" width="6.625" style="122" customWidth="1"/>
    <col min="36" max="36" width="7.5" style="122" customWidth="1"/>
    <col min="37" max="37" width="6.625" style="122" customWidth="1"/>
    <col min="38" max="16384" width="9" style="122"/>
  </cols>
  <sheetData>
    <row r="1" spans="1:37" ht="24" customHeight="1" x14ac:dyDescent="0.15">
      <c r="A1" s="427" t="s">
        <v>1543</v>
      </c>
    </row>
    <row r="2" spans="1:37" ht="9" customHeight="1" x14ac:dyDescent="0.2">
      <c r="A2" s="233"/>
    </row>
    <row r="3" spans="1:37" ht="13.5" customHeight="1" x14ac:dyDescent="0.15">
      <c r="A3" s="495" t="s">
        <v>1542</v>
      </c>
    </row>
    <row r="4" spans="1:37" ht="9" customHeight="1" x14ac:dyDescent="0.15">
      <c r="A4" s="496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</row>
    <row r="5" spans="1:37" s="227" customFormat="1" ht="17.25" customHeight="1" x14ac:dyDescent="0.15">
      <c r="A5" s="484" t="s">
        <v>1515</v>
      </c>
      <c r="B5" s="489" t="s">
        <v>1514</v>
      </c>
      <c r="C5" s="490"/>
      <c r="D5" s="490"/>
      <c r="E5" s="490"/>
      <c r="F5" s="490"/>
      <c r="G5" s="491"/>
      <c r="H5" s="489" t="s">
        <v>1513</v>
      </c>
      <c r="I5" s="490"/>
      <c r="J5" s="490"/>
      <c r="K5" s="490"/>
      <c r="L5" s="490"/>
      <c r="M5" s="491"/>
      <c r="N5" s="489" t="s">
        <v>1512</v>
      </c>
      <c r="O5" s="490"/>
      <c r="P5" s="490"/>
      <c r="Q5" s="490"/>
      <c r="R5" s="490"/>
      <c r="S5" s="491"/>
      <c r="T5" s="489" t="s">
        <v>1511</v>
      </c>
      <c r="U5" s="490"/>
      <c r="V5" s="490"/>
      <c r="W5" s="490"/>
      <c r="X5" s="490"/>
      <c r="Y5" s="491"/>
      <c r="Z5" s="489" t="s">
        <v>171</v>
      </c>
      <c r="AA5" s="490"/>
      <c r="AB5" s="490"/>
      <c r="AC5" s="490"/>
      <c r="AD5" s="490"/>
      <c r="AE5" s="490"/>
      <c r="AF5" s="489" t="s">
        <v>166</v>
      </c>
      <c r="AG5" s="490"/>
      <c r="AH5" s="490"/>
      <c r="AI5" s="490"/>
      <c r="AJ5" s="490"/>
      <c r="AK5" s="490"/>
    </row>
    <row r="6" spans="1:37" s="227" customFormat="1" ht="9" customHeight="1" x14ac:dyDescent="0.15">
      <c r="A6" s="494"/>
      <c r="B6" s="230"/>
      <c r="C6" s="229"/>
      <c r="D6" s="230"/>
      <c r="E6" s="229"/>
      <c r="F6" s="230"/>
      <c r="G6" s="229"/>
      <c r="H6" s="230"/>
      <c r="I6" s="229"/>
      <c r="J6" s="230"/>
      <c r="K6" s="229"/>
      <c r="L6" s="230"/>
      <c r="M6" s="229"/>
      <c r="N6" s="230"/>
      <c r="O6" s="231"/>
      <c r="P6" s="232"/>
      <c r="Q6" s="229"/>
      <c r="R6" s="230"/>
      <c r="S6" s="231"/>
      <c r="T6" s="230"/>
      <c r="U6" s="229"/>
      <c r="V6" s="230"/>
      <c r="W6" s="229"/>
      <c r="X6" s="230"/>
      <c r="Y6" s="229"/>
      <c r="Z6" s="230"/>
      <c r="AA6" s="229"/>
      <c r="AB6" s="230"/>
      <c r="AC6" s="229"/>
      <c r="AD6" s="230"/>
      <c r="AE6" s="229"/>
      <c r="AF6" s="230"/>
      <c r="AG6" s="229"/>
      <c r="AH6" s="230"/>
      <c r="AI6" s="229"/>
      <c r="AJ6" s="230"/>
      <c r="AK6" s="229"/>
    </row>
    <row r="7" spans="1:37" s="227" customFormat="1" ht="17.25" customHeight="1" x14ac:dyDescent="0.15">
      <c r="A7" s="494"/>
      <c r="B7" s="406" t="s">
        <v>143</v>
      </c>
      <c r="C7" s="406" t="s">
        <v>1508</v>
      </c>
      <c r="D7" s="406" t="s">
        <v>87</v>
      </c>
      <c r="E7" s="406" t="s">
        <v>1508</v>
      </c>
      <c r="F7" s="406" t="s">
        <v>86</v>
      </c>
      <c r="G7" s="406" t="s">
        <v>1508</v>
      </c>
      <c r="H7" s="406" t="s">
        <v>143</v>
      </c>
      <c r="I7" s="406" t="s">
        <v>1508</v>
      </c>
      <c r="J7" s="406" t="s">
        <v>87</v>
      </c>
      <c r="K7" s="406" t="s">
        <v>1508</v>
      </c>
      <c r="L7" s="406" t="s">
        <v>86</v>
      </c>
      <c r="M7" s="406" t="s">
        <v>1508</v>
      </c>
      <c r="N7" s="406" t="s">
        <v>143</v>
      </c>
      <c r="O7" s="405" t="s">
        <v>1508</v>
      </c>
      <c r="P7" s="406" t="s">
        <v>87</v>
      </c>
      <c r="Q7" s="406" t="s">
        <v>1508</v>
      </c>
      <c r="R7" s="406" t="s">
        <v>86</v>
      </c>
      <c r="S7" s="405" t="s">
        <v>1508</v>
      </c>
      <c r="T7" s="406" t="s">
        <v>143</v>
      </c>
      <c r="U7" s="406" t="s">
        <v>1508</v>
      </c>
      <c r="V7" s="406" t="s">
        <v>87</v>
      </c>
      <c r="W7" s="406" t="s">
        <v>1508</v>
      </c>
      <c r="X7" s="406" t="s">
        <v>86</v>
      </c>
      <c r="Y7" s="406" t="s">
        <v>1508</v>
      </c>
      <c r="Z7" s="406" t="s">
        <v>143</v>
      </c>
      <c r="AA7" s="406" t="s">
        <v>1508</v>
      </c>
      <c r="AB7" s="406" t="s">
        <v>87</v>
      </c>
      <c r="AC7" s="406" t="s">
        <v>1508</v>
      </c>
      <c r="AD7" s="406" t="s">
        <v>86</v>
      </c>
      <c r="AE7" s="406" t="s">
        <v>1508</v>
      </c>
      <c r="AF7" s="406" t="s">
        <v>143</v>
      </c>
      <c r="AG7" s="406" t="s">
        <v>1508</v>
      </c>
      <c r="AH7" s="406" t="s">
        <v>87</v>
      </c>
      <c r="AI7" s="406" t="s">
        <v>1508</v>
      </c>
      <c r="AJ7" s="406" t="s">
        <v>86</v>
      </c>
      <c r="AK7" s="406" t="s">
        <v>1508</v>
      </c>
    </row>
    <row r="8" spans="1:37" s="227" customFormat="1" ht="12" x14ac:dyDescent="0.15">
      <c r="A8" s="485"/>
      <c r="B8" s="228"/>
      <c r="C8" s="407" t="s">
        <v>1507</v>
      </c>
      <c r="D8" s="228"/>
      <c r="E8" s="407" t="s">
        <v>1507</v>
      </c>
      <c r="F8" s="228"/>
      <c r="G8" s="407" t="s">
        <v>1507</v>
      </c>
      <c r="H8" s="228"/>
      <c r="I8" s="407" t="s">
        <v>1507</v>
      </c>
      <c r="J8" s="228"/>
      <c r="K8" s="407" t="s">
        <v>1507</v>
      </c>
      <c r="L8" s="228"/>
      <c r="M8" s="407" t="s">
        <v>1507</v>
      </c>
      <c r="N8" s="228"/>
      <c r="O8" s="402" t="s">
        <v>1507</v>
      </c>
      <c r="P8" s="228"/>
      <c r="Q8" s="407" t="s">
        <v>1507</v>
      </c>
      <c r="R8" s="228"/>
      <c r="S8" s="402" t="s">
        <v>1507</v>
      </c>
      <c r="T8" s="228"/>
      <c r="U8" s="407" t="s">
        <v>1507</v>
      </c>
      <c r="V8" s="228"/>
      <c r="W8" s="407" t="s">
        <v>1507</v>
      </c>
      <c r="X8" s="228"/>
      <c r="Y8" s="407" t="s">
        <v>1507</v>
      </c>
      <c r="Z8" s="228"/>
      <c r="AA8" s="407" t="s">
        <v>1507</v>
      </c>
      <c r="AB8" s="228"/>
      <c r="AC8" s="407" t="s">
        <v>1507</v>
      </c>
      <c r="AD8" s="228"/>
      <c r="AE8" s="407" t="s">
        <v>1507</v>
      </c>
      <c r="AF8" s="228"/>
      <c r="AG8" s="407" t="s">
        <v>1507</v>
      </c>
      <c r="AH8" s="228"/>
      <c r="AI8" s="407" t="s">
        <v>1507</v>
      </c>
      <c r="AJ8" s="228"/>
      <c r="AK8" s="407" t="s">
        <v>1507</v>
      </c>
    </row>
    <row r="9" spans="1:37" ht="17.25" customHeight="1" x14ac:dyDescent="0.15">
      <c r="A9" s="138"/>
    </row>
    <row r="10" spans="1:37" x14ac:dyDescent="0.15">
      <c r="A10" s="134" t="s">
        <v>1541</v>
      </c>
      <c r="B10" s="128">
        <v>118464</v>
      </c>
      <c r="C10" s="222">
        <v>100</v>
      </c>
      <c r="D10" s="128">
        <v>70073</v>
      </c>
      <c r="E10" s="222">
        <v>100</v>
      </c>
      <c r="F10" s="128">
        <v>48391</v>
      </c>
      <c r="G10" s="222">
        <v>100</v>
      </c>
      <c r="H10" s="128">
        <v>121525</v>
      </c>
      <c r="I10" s="222">
        <v>100</v>
      </c>
      <c r="J10" s="128">
        <v>71280</v>
      </c>
      <c r="K10" s="222">
        <v>100</v>
      </c>
      <c r="L10" s="128">
        <v>50245</v>
      </c>
      <c r="M10" s="222">
        <v>100</v>
      </c>
      <c r="N10" s="128">
        <v>125955</v>
      </c>
      <c r="O10" s="222">
        <v>100</v>
      </c>
      <c r="P10" s="128">
        <v>73436</v>
      </c>
      <c r="Q10" s="222">
        <v>100</v>
      </c>
      <c r="R10" s="128">
        <v>52519</v>
      </c>
      <c r="S10" s="222">
        <v>100</v>
      </c>
      <c r="T10" s="128">
        <v>130184</v>
      </c>
      <c r="U10" s="222">
        <v>100</v>
      </c>
      <c r="V10" s="128">
        <v>75897</v>
      </c>
      <c r="W10" s="222">
        <v>100</v>
      </c>
      <c r="X10" s="128">
        <v>54287</v>
      </c>
      <c r="Y10" s="222">
        <v>100</v>
      </c>
      <c r="Z10" s="128">
        <v>129402</v>
      </c>
      <c r="AA10" s="222">
        <v>100</v>
      </c>
      <c r="AB10" s="128">
        <v>74577</v>
      </c>
      <c r="AC10" s="222">
        <v>100</v>
      </c>
      <c r="AD10" s="128">
        <v>54825</v>
      </c>
      <c r="AE10" s="222">
        <v>100</v>
      </c>
      <c r="AF10" s="128">
        <f>AH10+AJ10</f>
        <v>125707</v>
      </c>
      <c r="AG10" s="222">
        <v>100</v>
      </c>
      <c r="AH10" s="128">
        <f>AH12+AH18+AH24+AH40</f>
        <v>71214</v>
      </c>
      <c r="AI10" s="222">
        <v>100</v>
      </c>
      <c r="AJ10" s="128">
        <f>AJ12+AJ18+AJ24+AJ40</f>
        <v>54493</v>
      </c>
      <c r="AK10" s="222">
        <v>100</v>
      </c>
    </row>
    <row r="11" spans="1:37" ht="17.25" customHeight="1" x14ac:dyDescent="0.15">
      <c r="A11" s="134"/>
      <c r="B11" s="128"/>
      <c r="C11" s="222"/>
      <c r="D11" s="128"/>
      <c r="E11" s="222"/>
      <c r="F11" s="128"/>
      <c r="G11" s="222"/>
      <c r="H11" s="128"/>
      <c r="I11" s="222"/>
      <c r="J11" s="128"/>
      <c r="K11" s="222"/>
      <c r="L11" s="128"/>
      <c r="M11" s="222"/>
      <c r="N11" s="128"/>
      <c r="O11" s="222"/>
      <c r="P11" s="128"/>
      <c r="Q11" s="222"/>
      <c r="R11" s="128"/>
      <c r="S11" s="222"/>
      <c r="T11" s="128"/>
      <c r="U11" s="222"/>
      <c r="V11" s="128"/>
      <c r="W11" s="222"/>
      <c r="X11" s="128"/>
      <c r="Y11" s="222"/>
      <c r="Z11" s="128"/>
      <c r="AA11" s="222"/>
      <c r="AB11" s="128"/>
      <c r="AC11" s="222"/>
      <c r="AD11" s="128"/>
      <c r="AE11" s="222"/>
      <c r="AF11" s="128"/>
      <c r="AG11" s="222"/>
      <c r="AH11" s="128"/>
      <c r="AI11" s="222"/>
      <c r="AJ11" s="128"/>
      <c r="AK11" s="222"/>
    </row>
    <row r="12" spans="1:37" x14ac:dyDescent="0.15">
      <c r="A12" s="134" t="s">
        <v>1540</v>
      </c>
      <c r="B12" s="128">
        <v>12569</v>
      </c>
      <c r="C12" s="222">
        <f>ROUND(B12/B10*100,2)</f>
        <v>10.61</v>
      </c>
      <c r="D12" s="128">
        <v>6464</v>
      </c>
      <c r="E12" s="222">
        <f>ROUND(D12/D10*100,2)</f>
        <v>9.2200000000000006</v>
      </c>
      <c r="F12" s="128">
        <v>6105</v>
      </c>
      <c r="G12" s="222">
        <f>ROUND(F12/F10*100,2)</f>
        <v>12.62</v>
      </c>
      <c r="H12" s="128">
        <v>11027</v>
      </c>
      <c r="I12" s="222">
        <f>ROUND(H12/H10*100,2)</f>
        <v>9.07</v>
      </c>
      <c r="J12" s="128">
        <v>5828</v>
      </c>
      <c r="K12" s="222">
        <f>ROUND(J12/J10*100,2)</f>
        <v>8.18</v>
      </c>
      <c r="L12" s="128">
        <v>5199</v>
      </c>
      <c r="M12" s="222">
        <f>ROUND(L12/L10*100,2)</f>
        <v>10.35</v>
      </c>
      <c r="N12" s="128">
        <v>9148</v>
      </c>
      <c r="O12" s="222">
        <f>ROUND(N12/N10*100,2)</f>
        <v>7.26</v>
      </c>
      <c r="P12" s="128">
        <v>4861</v>
      </c>
      <c r="Q12" s="222">
        <f>ROUND(P12/P10*100,2)</f>
        <v>6.62</v>
      </c>
      <c r="R12" s="128">
        <v>4287</v>
      </c>
      <c r="S12" s="222">
        <f>ROUND(R12/R10*100,2)</f>
        <v>8.16</v>
      </c>
      <c r="T12" s="128">
        <v>7905</v>
      </c>
      <c r="U12" s="222">
        <f>ROUND(T12/T10*100,2)</f>
        <v>6.07</v>
      </c>
      <c r="V12" s="128">
        <v>4373</v>
      </c>
      <c r="W12" s="222">
        <f>ROUND(V12/V10*100,2)</f>
        <v>5.76</v>
      </c>
      <c r="X12" s="128">
        <v>3532</v>
      </c>
      <c r="Y12" s="222">
        <f>ROUND(X12/X10*100,2)</f>
        <v>6.51</v>
      </c>
      <c r="Z12" s="128">
        <v>6881</v>
      </c>
      <c r="AA12" s="222">
        <f>ROUND(Z12/Z10*100,2)</f>
        <v>5.32</v>
      </c>
      <c r="AB12" s="128"/>
      <c r="AC12" s="222">
        <f>ROUND(AB12/AB10*100,2)</f>
        <v>0</v>
      </c>
      <c r="AD12" s="128"/>
      <c r="AE12" s="222">
        <f>ROUND(AD12/AD10*100,2)</f>
        <v>0</v>
      </c>
      <c r="AF12" s="128">
        <f>SUM(AF14:AF16)</f>
        <v>6056</v>
      </c>
      <c r="AG12" s="222">
        <f>ROUND(AF12/AF10*100,2)</f>
        <v>4.82</v>
      </c>
      <c r="AH12" s="128">
        <f>SUM(AH14:AH16)</f>
        <v>3397</v>
      </c>
      <c r="AI12" s="222">
        <f>ROUND(AH12/AH10*100,2)</f>
        <v>4.7699999999999996</v>
      </c>
      <c r="AJ12" s="128">
        <f>SUM(AJ14:AJ16)</f>
        <v>2659</v>
      </c>
      <c r="AK12" s="222">
        <f>ROUND(AJ12/AJ10*100,2)</f>
        <v>4.88</v>
      </c>
    </row>
    <row r="13" spans="1:37" ht="7.5" customHeight="1" x14ac:dyDescent="0.15">
      <c r="A13" s="134"/>
      <c r="B13" s="128"/>
      <c r="C13" s="222"/>
      <c r="D13" s="128"/>
      <c r="E13" s="222"/>
      <c r="F13" s="128"/>
      <c r="G13" s="222"/>
      <c r="H13" s="128"/>
      <c r="I13" s="222"/>
      <c r="J13" s="128"/>
      <c r="K13" s="222"/>
      <c r="L13" s="128"/>
      <c r="M13" s="222"/>
      <c r="N13" s="128"/>
      <c r="O13" s="222"/>
      <c r="P13" s="128"/>
      <c r="Q13" s="222"/>
      <c r="R13" s="128"/>
      <c r="S13" s="222"/>
      <c r="T13" s="128"/>
      <c r="U13" s="222"/>
      <c r="V13" s="128"/>
      <c r="W13" s="222"/>
      <c r="X13" s="128"/>
      <c r="Y13" s="222"/>
      <c r="Z13" s="128"/>
      <c r="AA13" s="222"/>
      <c r="AB13" s="128"/>
      <c r="AC13" s="222"/>
      <c r="AD13" s="128"/>
      <c r="AE13" s="222"/>
      <c r="AF13" s="128"/>
      <c r="AG13" s="222"/>
      <c r="AH13" s="128"/>
      <c r="AI13" s="222"/>
      <c r="AJ13" s="128"/>
      <c r="AK13" s="222"/>
    </row>
    <row r="14" spans="1:37" x14ac:dyDescent="0.15">
      <c r="A14" s="131" t="s">
        <v>1539</v>
      </c>
      <c r="B14" s="128">
        <v>12399</v>
      </c>
      <c r="C14" s="222">
        <f>ROUND(B14/B10*100,2)</f>
        <v>10.47</v>
      </c>
      <c r="D14" s="128">
        <v>6325</v>
      </c>
      <c r="E14" s="222">
        <f>ROUND(D14/D10*100,2)</f>
        <v>9.0299999999999994</v>
      </c>
      <c r="F14" s="128">
        <v>6074</v>
      </c>
      <c r="G14" s="222">
        <f>ROUND(F14/F10*100,2)</f>
        <v>12.55</v>
      </c>
      <c r="H14" s="128">
        <v>10844</v>
      </c>
      <c r="I14" s="222">
        <f>ROUND(H14/H10*100,2)</f>
        <v>8.92</v>
      </c>
      <c r="J14" s="128">
        <v>5678</v>
      </c>
      <c r="K14" s="222">
        <f>ROUND(J14/J10*100,2)</f>
        <v>7.97</v>
      </c>
      <c r="L14" s="128">
        <v>5166</v>
      </c>
      <c r="M14" s="222">
        <f>ROUND(L14/L10*100,2)</f>
        <v>10.28</v>
      </c>
      <c r="N14" s="128">
        <v>9038</v>
      </c>
      <c r="O14" s="222">
        <f>ROUND(N14/N10*100,2)</f>
        <v>7.18</v>
      </c>
      <c r="P14" s="128">
        <v>4771</v>
      </c>
      <c r="Q14" s="222">
        <f>ROUND(P14/P10*100,2)</f>
        <v>6.5</v>
      </c>
      <c r="R14" s="128">
        <v>4267</v>
      </c>
      <c r="S14" s="222">
        <f>ROUND(R14/R10*100,2)</f>
        <v>8.1199999999999992</v>
      </c>
      <c r="T14" s="128">
        <v>7816</v>
      </c>
      <c r="U14" s="222">
        <f>ROUND(T14/T10*100,2)</f>
        <v>6</v>
      </c>
      <c r="V14" s="128">
        <v>4302</v>
      </c>
      <c r="W14" s="222">
        <f>ROUND(V14/V10*100,2)</f>
        <v>5.67</v>
      </c>
      <c r="X14" s="128">
        <v>3514</v>
      </c>
      <c r="Y14" s="222">
        <f>ROUND(X14/X10*100,2)</f>
        <v>6.47</v>
      </c>
      <c r="Z14" s="128">
        <v>6803</v>
      </c>
      <c r="AA14" s="222">
        <f>ROUND(Z14/Z10*100,2)</f>
        <v>5.26</v>
      </c>
      <c r="AB14" s="128">
        <v>3705</v>
      </c>
      <c r="AC14" s="222">
        <f>ROUND(AB14/AB10*100,2)</f>
        <v>4.97</v>
      </c>
      <c r="AD14" s="128">
        <v>3098</v>
      </c>
      <c r="AE14" s="222">
        <f>ROUND(AD14/AD10*100,2)</f>
        <v>5.65</v>
      </c>
      <c r="AF14" s="128">
        <f>AH14+AJ14</f>
        <v>6001</v>
      </c>
      <c r="AG14" s="222">
        <f>ROUND(AF14/AF10*100,2)</f>
        <v>4.7699999999999996</v>
      </c>
      <c r="AH14" s="128">
        <v>3353</v>
      </c>
      <c r="AI14" s="222">
        <f>ROUND(AH14/AH10*100,2)</f>
        <v>4.71</v>
      </c>
      <c r="AJ14" s="128">
        <v>2648</v>
      </c>
      <c r="AK14" s="222">
        <f>ROUND(AJ14/AJ10*100,2)</f>
        <v>4.8600000000000003</v>
      </c>
    </row>
    <row r="15" spans="1:37" x14ac:dyDescent="0.15">
      <c r="A15" s="131" t="s">
        <v>1538</v>
      </c>
      <c r="B15" s="128">
        <v>131</v>
      </c>
      <c r="C15" s="222">
        <f>ROUND(B15/B10*100,2)</f>
        <v>0.11</v>
      </c>
      <c r="D15" s="128">
        <v>115</v>
      </c>
      <c r="E15" s="222">
        <f>ROUND(D15/D10*100,2)</f>
        <v>0.16</v>
      </c>
      <c r="F15" s="128">
        <v>16</v>
      </c>
      <c r="G15" s="222">
        <f>ROUND(F15/F10*100,2)</f>
        <v>0.03</v>
      </c>
      <c r="H15" s="128">
        <v>139</v>
      </c>
      <c r="I15" s="222">
        <f>ROUND(H15/H10*100,2)</f>
        <v>0.11</v>
      </c>
      <c r="J15" s="128">
        <v>119</v>
      </c>
      <c r="K15" s="222">
        <f>ROUND(J15/J10*100,2)</f>
        <v>0.17</v>
      </c>
      <c r="L15" s="128">
        <v>20</v>
      </c>
      <c r="M15" s="222">
        <f>ROUND(L15/L10*100,2)</f>
        <v>0.04</v>
      </c>
      <c r="N15" s="128">
        <v>81</v>
      </c>
      <c r="O15" s="222">
        <f>ROUND(N15/N10*100,2)</f>
        <v>0.06</v>
      </c>
      <c r="P15" s="128">
        <v>71</v>
      </c>
      <c r="Q15" s="222">
        <f>ROUND(P15/P10*100,2)</f>
        <v>0.1</v>
      </c>
      <c r="R15" s="128">
        <v>10</v>
      </c>
      <c r="S15" s="222">
        <f>ROUND(R15/R10*100,2)</f>
        <v>0.02</v>
      </c>
      <c r="T15" s="128">
        <v>73</v>
      </c>
      <c r="U15" s="222">
        <f>ROUND(T15/T10*100,2)</f>
        <v>0.06</v>
      </c>
      <c r="V15" s="128">
        <v>61</v>
      </c>
      <c r="W15" s="222">
        <f>ROUND(V15/V10*100,2)</f>
        <v>0.08</v>
      </c>
      <c r="X15" s="128">
        <v>12</v>
      </c>
      <c r="Y15" s="222">
        <f>ROUND(X15/X10*100,2)</f>
        <v>0.02</v>
      </c>
      <c r="Z15" s="128">
        <v>61</v>
      </c>
      <c r="AA15" s="222">
        <f>ROUND(Z15/Z10*100,2)</f>
        <v>0.05</v>
      </c>
      <c r="AB15" s="128">
        <v>51</v>
      </c>
      <c r="AC15" s="222">
        <f>ROUND(AB15/AB10*100,2)</f>
        <v>7.0000000000000007E-2</v>
      </c>
      <c r="AD15" s="128">
        <v>10</v>
      </c>
      <c r="AE15" s="222">
        <f>ROUND(AD15/AD10*100,2)</f>
        <v>0.02</v>
      </c>
      <c r="AF15" s="128">
        <f>AH15+AJ15</f>
        <v>38</v>
      </c>
      <c r="AG15" s="222">
        <f>ROUND(AF15/AF10*100,2)</f>
        <v>0.03</v>
      </c>
      <c r="AH15" s="128">
        <v>34</v>
      </c>
      <c r="AI15" s="222">
        <f>ROUND(AH15/AH10*100,2)</f>
        <v>0.05</v>
      </c>
      <c r="AJ15" s="128">
        <v>4</v>
      </c>
      <c r="AK15" s="222">
        <f>ROUND(AJ15/AJ10*100,2)</f>
        <v>0.01</v>
      </c>
    </row>
    <row r="16" spans="1:37" x14ac:dyDescent="0.15">
      <c r="A16" s="131" t="s">
        <v>1537</v>
      </c>
      <c r="B16" s="128">
        <v>39</v>
      </c>
      <c r="C16" s="222">
        <f>ROUND(B16/B10*100,2)</f>
        <v>0.03</v>
      </c>
      <c r="D16" s="128">
        <v>24</v>
      </c>
      <c r="E16" s="222">
        <f>ROUND(D16/D10*100,2)</f>
        <v>0.03</v>
      </c>
      <c r="F16" s="128">
        <v>15</v>
      </c>
      <c r="G16" s="222">
        <f>ROUND(F16/F10*100,2)</f>
        <v>0.03</v>
      </c>
      <c r="H16" s="128">
        <v>44</v>
      </c>
      <c r="I16" s="222">
        <f>ROUND(H16/H10*100,2)</f>
        <v>0.04</v>
      </c>
      <c r="J16" s="128">
        <v>31</v>
      </c>
      <c r="K16" s="222">
        <f>ROUND(J16/J10*100,2)</f>
        <v>0.04</v>
      </c>
      <c r="L16" s="128">
        <v>13</v>
      </c>
      <c r="M16" s="222">
        <f>ROUND(L16/L10*100,2)</f>
        <v>0.03</v>
      </c>
      <c r="N16" s="128">
        <v>29</v>
      </c>
      <c r="O16" s="222">
        <f>ROUND(N16/N10*100,2)</f>
        <v>0.02</v>
      </c>
      <c r="P16" s="128">
        <v>19</v>
      </c>
      <c r="Q16" s="222">
        <f>ROUND(P16/P10*100,2)</f>
        <v>0.03</v>
      </c>
      <c r="R16" s="128">
        <v>10</v>
      </c>
      <c r="S16" s="222">
        <f>ROUND(R16/R10*100,2)</f>
        <v>0.02</v>
      </c>
      <c r="T16" s="128">
        <v>16</v>
      </c>
      <c r="U16" s="222">
        <f>ROUND(T16/T10*100,2)</f>
        <v>0.01</v>
      </c>
      <c r="V16" s="128">
        <v>10</v>
      </c>
      <c r="W16" s="222">
        <f>ROUND(V16/V10*100,2)</f>
        <v>0.01</v>
      </c>
      <c r="X16" s="128">
        <v>6</v>
      </c>
      <c r="Y16" s="222">
        <f>ROUND(X16/X10*100,2)</f>
        <v>0.01</v>
      </c>
      <c r="Z16" s="128">
        <v>17</v>
      </c>
      <c r="AA16" s="222">
        <f>ROUND(Z16/Z10*100,2)</f>
        <v>0.01</v>
      </c>
      <c r="AB16" s="128">
        <v>12</v>
      </c>
      <c r="AC16" s="222">
        <f>ROUND(AB16/AB10*100,2)</f>
        <v>0.02</v>
      </c>
      <c r="AD16" s="128">
        <v>5</v>
      </c>
      <c r="AE16" s="222">
        <f>ROUND(AD16/AD10*100,2)</f>
        <v>0.01</v>
      </c>
      <c r="AF16" s="128">
        <f>AH16+AJ16</f>
        <v>17</v>
      </c>
      <c r="AG16" s="222">
        <f>ROUND(AF16/AF10*100,2)</f>
        <v>0.01</v>
      </c>
      <c r="AH16" s="128">
        <v>10</v>
      </c>
      <c r="AI16" s="222">
        <f>ROUND(AH16/AH10*100,2)</f>
        <v>0.01</v>
      </c>
      <c r="AJ16" s="128">
        <v>7</v>
      </c>
      <c r="AK16" s="222">
        <f>ROUND(AJ16/AJ10*100,2)</f>
        <v>0.01</v>
      </c>
    </row>
    <row r="17" spans="1:37" ht="18" customHeight="1" x14ac:dyDescent="0.15">
      <c r="A17" s="134"/>
      <c r="B17" s="128"/>
      <c r="C17" s="222"/>
      <c r="D17" s="128"/>
      <c r="E17" s="222"/>
      <c r="F17" s="128"/>
      <c r="G17" s="222"/>
      <c r="H17" s="128"/>
      <c r="I17" s="222"/>
      <c r="J17" s="128"/>
      <c r="K17" s="222"/>
      <c r="L17" s="128"/>
      <c r="M17" s="222"/>
      <c r="N17" s="128"/>
      <c r="O17" s="222"/>
      <c r="P17" s="128"/>
      <c r="Q17" s="222"/>
      <c r="R17" s="128"/>
      <c r="S17" s="222"/>
      <c r="T17" s="128"/>
      <c r="U17" s="222"/>
      <c r="V17" s="128"/>
      <c r="W17" s="222"/>
      <c r="X17" s="128"/>
      <c r="Y17" s="222"/>
      <c r="Z17" s="128"/>
      <c r="AA17" s="222"/>
      <c r="AB17" s="128"/>
      <c r="AC17" s="222"/>
      <c r="AD17" s="128"/>
      <c r="AE17" s="222"/>
      <c r="AF17" s="128"/>
      <c r="AG17" s="222"/>
      <c r="AH17" s="128"/>
      <c r="AI17" s="222"/>
      <c r="AJ17" s="128"/>
      <c r="AK17" s="222"/>
    </row>
    <row r="18" spans="1:37" x14ac:dyDescent="0.15">
      <c r="A18" s="134" t="s">
        <v>1536</v>
      </c>
      <c r="B18" s="128">
        <v>30999</v>
      </c>
      <c r="C18" s="222">
        <f>ROUND(B18/B10*100,2)</f>
        <v>26.17</v>
      </c>
      <c r="D18" s="128">
        <v>19844</v>
      </c>
      <c r="E18" s="222">
        <f>ROUND(D18/D10*100,2)</f>
        <v>28.32</v>
      </c>
      <c r="F18" s="128">
        <v>11155</v>
      </c>
      <c r="G18" s="222">
        <f>ROUND(F18/F10*100,2)</f>
        <v>23.05</v>
      </c>
      <c r="H18" s="128">
        <v>32345</v>
      </c>
      <c r="I18" s="222">
        <f>ROUND(H18/H10*100,2)</f>
        <v>26.62</v>
      </c>
      <c r="J18" s="128">
        <v>20137</v>
      </c>
      <c r="K18" s="222">
        <f>ROUND(J18/J10*100,2)</f>
        <v>28.25</v>
      </c>
      <c r="L18" s="128">
        <v>12208</v>
      </c>
      <c r="M18" s="222">
        <f>ROUND(L18/L10*100,2)</f>
        <v>24.3</v>
      </c>
      <c r="N18" s="128">
        <v>33624</v>
      </c>
      <c r="O18" s="222">
        <f>ROUND(N18/N10*100,2)</f>
        <v>26.7</v>
      </c>
      <c r="P18" s="128">
        <v>21502</v>
      </c>
      <c r="Q18" s="222">
        <f>ROUND(P18/P10*100,2)</f>
        <v>29.28</v>
      </c>
      <c r="R18" s="128">
        <v>12122</v>
      </c>
      <c r="S18" s="222">
        <f>ROUND(R18/R10*100,2)</f>
        <v>23.08</v>
      </c>
      <c r="T18" s="128">
        <v>32208</v>
      </c>
      <c r="U18" s="222">
        <f>ROUND(T18/T10*100,2)</f>
        <v>24.74</v>
      </c>
      <c r="V18" s="128">
        <v>21445</v>
      </c>
      <c r="W18" s="222">
        <f>ROUND(V18/V10*100,2)</f>
        <v>28.26</v>
      </c>
      <c r="X18" s="128">
        <v>10763</v>
      </c>
      <c r="Y18" s="222">
        <f>ROUND(X18/X10*100,2)</f>
        <v>19.829999999999998</v>
      </c>
      <c r="Z18" s="128">
        <v>30779</v>
      </c>
      <c r="AA18" s="222">
        <f>ROUND(Z18/Z10*100,2)</f>
        <v>23.79</v>
      </c>
      <c r="AB18" s="128"/>
      <c r="AC18" s="222">
        <f>ROUND(AB18/AB10*100,2)</f>
        <v>0</v>
      </c>
      <c r="AD18" s="128"/>
      <c r="AE18" s="222">
        <f>ROUND(AD18/AD10*100,2)</f>
        <v>0</v>
      </c>
      <c r="AF18" s="128">
        <f>SUM(AF20:AF22)</f>
        <v>25497</v>
      </c>
      <c r="AG18" s="222">
        <f>ROUND(AF18/AF10*100,2)</f>
        <v>20.28</v>
      </c>
      <c r="AH18" s="128">
        <f>SUM(AH20:AH22)</f>
        <v>18235</v>
      </c>
      <c r="AI18" s="222">
        <f>ROUND(AH18/AH10*100,2)</f>
        <v>25.61</v>
      </c>
      <c r="AJ18" s="128">
        <f>SUM(AJ20:AJ22)</f>
        <v>7262</v>
      </c>
      <c r="AK18" s="222">
        <f>ROUND(AJ18/AJ10*100,2)</f>
        <v>13.33</v>
      </c>
    </row>
    <row r="19" spans="1:37" ht="7.5" customHeight="1" x14ac:dyDescent="0.15">
      <c r="A19" s="134"/>
      <c r="B19" s="128"/>
      <c r="C19" s="222"/>
      <c r="D19" s="128"/>
      <c r="E19" s="222"/>
      <c r="F19" s="128"/>
      <c r="G19" s="222"/>
      <c r="H19" s="128"/>
      <c r="I19" s="222"/>
      <c r="J19" s="128"/>
      <c r="K19" s="222"/>
      <c r="L19" s="128"/>
      <c r="M19" s="222"/>
      <c r="N19" s="128"/>
      <c r="O19" s="222"/>
      <c r="P19" s="128"/>
      <c r="Q19" s="222"/>
      <c r="R19" s="128"/>
      <c r="S19" s="222"/>
      <c r="T19" s="128"/>
      <c r="U19" s="222"/>
      <c r="V19" s="128"/>
      <c r="W19" s="222"/>
      <c r="X19" s="128"/>
      <c r="Y19" s="222"/>
      <c r="Z19" s="128"/>
      <c r="AA19" s="222"/>
      <c r="AB19" s="128"/>
      <c r="AC19" s="222"/>
      <c r="AD19" s="128"/>
      <c r="AE19" s="222"/>
      <c r="AF19" s="128"/>
      <c r="AG19" s="222"/>
      <c r="AH19" s="128"/>
      <c r="AI19" s="222"/>
      <c r="AJ19" s="128"/>
      <c r="AK19" s="222"/>
    </row>
    <row r="20" spans="1:37" x14ac:dyDescent="0.15">
      <c r="A20" s="131" t="s">
        <v>1535</v>
      </c>
      <c r="B20" s="128">
        <v>57</v>
      </c>
      <c r="C20" s="222">
        <f>ROUND(B20/B10*100,2)</f>
        <v>0.05</v>
      </c>
      <c r="D20" s="128">
        <v>45</v>
      </c>
      <c r="E20" s="222">
        <f>ROUND(D20/D10*100,2)</f>
        <v>0.06</v>
      </c>
      <c r="F20" s="128">
        <v>12</v>
      </c>
      <c r="G20" s="222">
        <f>ROUND(F20/F10*100,2)</f>
        <v>0.02</v>
      </c>
      <c r="H20" s="128">
        <v>72</v>
      </c>
      <c r="I20" s="222">
        <f>ROUND(H20/H10*100,2)</f>
        <v>0.06</v>
      </c>
      <c r="J20" s="128">
        <v>65</v>
      </c>
      <c r="K20" s="222">
        <f>ROUND(J20/J10*100,2)</f>
        <v>0.09</v>
      </c>
      <c r="L20" s="128">
        <v>7</v>
      </c>
      <c r="M20" s="222">
        <f>ROUND(L20/L10*100,2)</f>
        <v>0.01</v>
      </c>
      <c r="N20" s="128">
        <v>25</v>
      </c>
      <c r="O20" s="222">
        <f>ROUND(N20/N10*100,2)</f>
        <v>0.02</v>
      </c>
      <c r="P20" s="128">
        <v>24</v>
      </c>
      <c r="Q20" s="222">
        <f>ROUND(P20/P10*100,2)</f>
        <v>0.03</v>
      </c>
      <c r="R20" s="128">
        <v>1</v>
      </c>
      <c r="S20" s="222">
        <f>ROUND(R20/R10*100,2)</f>
        <v>0</v>
      </c>
      <c r="T20" s="128">
        <v>37</v>
      </c>
      <c r="U20" s="222">
        <f>ROUND(T20/T10*100,2)</f>
        <v>0.03</v>
      </c>
      <c r="V20" s="128">
        <v>34</v>
      </c>
      <c r="W20" s="222">
        <f>ROUND(V20/V10*100,2)</f>
        <v>0.04</v>
      </c>
      <c r="X20" s="128">
        <v>3</v>
      </c>
      <c r="Y20" s="222">
        <f>ROUND(X20/X10*100,2)</f>
        <v>0.01</v>
      </c>
      <c r="Z20" s="128">
        <v>36</v>
      </c>
      <c r="AA20" s="222">
        <f>ROUND(Z20/Z10*100,2)</f>
        <v>0.03</v>
      </c>
      <c r="AB20" s="128">
        <v>32</v>
      </c>
      <c r="AC20" s="222">
        <f>ROUND(AB20/AB10*100,2)</f>
        <v>0.04</v>
      </c>
      <c r="AD20" s="128">
        <v>4</v>
      </c>
      <c r="AE20" s="222">
        <f>ROUND(AD20/AD10*100,2)</f>
        <v>0.01</v>
      </c>
      <c r="AF20" s="128">
        <f>AH20+AJ20</f>
        <v>15</v>
      </c>
      <c r="AG20" s="222">
        <f>ROUND(AF20/AF10*100,2)</f>
        <v>0.01</v>
      </c>
      <c r="AH20" s="128">
        <v>14</v>
      </c>
      <c r="AI20" s="222">
        <f>ROUND(AH20/AH10*100,2)</f>
        <v>0.02</v>
      </c>
      <c r="AJ20" s="128">
        <v>1</v>
      </c>
      <c r="AK20" s="222">
        <f>ROUND(AJ20/AJ10*100,2)</f>
        <v>0</v>
      </c>
    </row>
    <row r="21" spans="1:37" x14ac:dyDescent="0.15">
      <c r="A21" s="131" t="s">
        <v>1534</v>
      </c>
      <c r="B21" s="128">
        <v>9352</v>
      </c>
      <c r="C21" s="222">
        <f>ROUND(B21/B10*100,2)</f>
        <v>7.89</v>
      </c>
      <c r="D21" s="128">
        <v>7928</v>
      </c>
      <c r="E21" s="222">
        <f>ROUND(D21/D10*100,2)</f>
        <v>11.31</v>
      </c>
      <c r="F21" s="128">
        <v>1424</v>
      </c>
      <c r="G21" s="222">
        <f>ROUND(F21/F10*100,2)</f>
        <v>2.94</v>
      </c>
      <c r="H21" s="128">
        <v>8460</v>
      </c>
      <c r="I21" s="222">
        <f>ROUND(H21/H10*100,2)</f>
        <v>6.96</v>
      </c>
      <c r="J21" s="128">
        <v>7215</v>
      </c>
      <c r="K21" s="222">
        <f>ROUND(J21/J10*100,2)</f>
        <v>10.119999999999999</v>
      </c>
      <c r="L21" s="128">
        <v>1245</v>
      </c>
      <c r="M21" s="222">
        <f>ROUND(L21/L10*100,2)</f>
        <v>2.48</v>
      </c>
      <c r="N21" s="128">
        <v>8886</v>
      </c>
      <c r="O21" s="222">
        <f>ROUND(N21/N10*100,2)</f>
        <v>7.05</v>
      </c>
      <c r="P21" s="128">
        <v>7459</v>
      </c>
      <c r="Q21" s="222">
        <f>ROUND(P21/P10*100,2)</f>
        <v>10.16</v>
      </c>
      <c r="R21" s="128">
        <v>1427</v>
      </c>
      <c r="S21" s="222">
        <f>ROUND(R21/R10*100,2)</f>
        <v>2.72</v>
      </c>
      <c r="T21" s="128">
        <v>10575</v>
      </c>
      <c r="U21" s="222">
        <f>ROUND(T21/T10*100,2)</f>
        <v>8.1199999999999992</v>
      </c>
      <c r="V21" s="128">
        <v>8726</v>
      </c>
      <c r="W21" s="222">
        <f>ROUND(V21/V10*100,2)</f>
        <v>11.5</v>
      </c>
      <c r="X21" s="128">
        <v>1849</v>
      </c>
      <c r="Y21" s="222">
        <f>ROUND(X21/X10*100,2)</f>
        <v>3.41</v>
      </c>
      <c r="Z21" s="128">
        <v>11489</v>
      </c>
      <c r="AA21" s="222">
        <f>ROUND(Z21/Z10*100,2)</f>
        <v>8.8800000000000008</v>
      </c>
      <c r="AB21" s="128">
        <v>9578</v>
      </c>
      <c r="AC21" s="222">
        <f>ROUND(AB21/AB10*100,2)</f>
        <v>12.84</v>
      </c>
      <c r="AD21" s="128">
        <v>1911</v>
      </c>
      <c r="AE21" s="222">
        <f>ROUND(AD21/AD10*100,2)</f>
        <v>3.49</v>
      </c>
      <c r="AF21" s="128">
        <f>AH21+AJ21</f>
        <v>9543</v>
      </c>
      <c r="AG21" s="222">
        <f>ROUND(AF21/AF10*100,2)</f>
        <v>7.59</v>
      </c>
      <c r="AH21" s="128">
        <v>8008</v>
      </c>
      <c r="AI21" s="222">
        <f>ROUND(AH21/AH10*100,2)</f>
        <v>11.24</v>
      </c>
      <c r="AJ21" s="128">
        <v>1535</v>
      </c>
      <c r="AK21" s="222">
        <f>ROUND(AJ21/AJ10*100,2)</f>
        <v>2.82</v>
      </c>
    </row>
    <row r="22" spans="1:37" x14ac:dyDescent="0.15">
      <c r="A22" s="131" t="s">
        <v>1533</v>
      </c>
      <c r="B22" s="128">
        <v>21590</v>
      </c>
      <c r="C22" s="222">
        <f>ROUND(B22/B10*100,2)</f>
        <v>18.22</v>
      </c>
      <c r="D22" s="128">
        <v>11871</v>
      </c>
      <c r="E22" s="222">
        <f>ROUND(D22/D10*100,2)</f>
        <v>16.940000000000001</v>
      </c>
      <c r="F22" s="128">
        <v>9719</v>
      </c>
      <c r="G22" s="222">
        <f>ROUND(F22/F10*100,2)</f>
        <v>20.079999999999998</v>
      </c>
      <c r="H22" s="128">
        <v>23813</v>
      </c>
      <c r="I22" s="222">
        <f>ROUND(H22/H10*100,2)</f>
        <v>19.600000000000001</v>
      </c>
      <c r="J22" s="128">
        <v>12857</v>
      </c>
      <c r="K22" s="222">
        <f>ROUND(J22/J10*100,2)</f>
        <v>18.04</v>
      </c>
      <c r="L22" s="128">
        <v>10956</v>
      </c>
      <c r="M22" s="222">
        <f>ROUND(L22/L10*100,2)</f>
        <v>21.81</v>
      </c>
      <c r="N22" s="128">
        <v>24713</v>
      </c>
      <c r="O22" s="222">
        <f>ROUND(N22/N10*100,2)</f>
        <v>19.62</v>
      </c>
      <c r="P22" s="128">
        <v>14019</v>
      </c>
      <c r="Q22" s="222">
        <f>ROUND(P22/P10*100,2)</f>
        <v>19.09</v>
      </c>
      <c r="R22" s="128">
        <v>10694</v>
      </c>
      <c r="S22" s="222">
        <f>ROUND(R22/R10*100,2)</f>
        <v>20.36</v>
      </c>
      <c r="T22" s="128">
        <v>21596</v>
      </c>
      <c r="U22" s="222">
        <f>ROUND(T22/T10*100,2)</f>
        <v>16.59</v>
      </c>
      <c r="V22" s="128">
        <v>12685</v>
      </c>
      <c r="W22" s="222">
        <f>ROUND(V22/V10*100,2)</f>
        <v>16.71</v>
      </c>
      <c r="X22" s="128">
        <v>8911</v>
      </c>
      <c r="Y22" s="222">
        <f>ROUND(X22/X10*100,2)</f>
        <v>16.41</v>
      </c>
      <c r="Z22" s="128">
        <v>19254</v>
      </c>
      <c r="AA22" s="222">
        <f>ROUND(Z22/Z10*100,2)</f>
        <v>14.88</v>
      </c>
      <c r="AB22" s="128">
        <v>11783</v>
      </c>
      <c r="AC22" s="222">
        <f>ROUND(AB22/AB10*100,2)</f>
        <v>15.8</v>
      </c>
      <c r="AD22" s="128">
        <v>7471</v>
      </c>
      <c r="AE22" s="222">
        <f>ROUND(AD22/AD10*100,2)</f>
        <v>13.63</v>
      </c>
      <c r="AF22" s="128">
        <f>AH22+AJ22</f>
        <v>15939</v>
      </c>
      <c r="AG22" s="222">
        <f>ROUND(AF22/AF10*100,2)</f>
        <v>12.68</v>
      </c>
      <c r="AH22" s="128">
        <v>10213</v>
      </c>
      <c r="AI22" s="222">
        <f>ROUND(AH22/AH10*100,2)</f>
        <v>14.34</v>
      </c>
      <c r="AJ22" s="128">
        <v>5726</v>
      </c>
      <c r="AK22" s="222">
        <f>ROUND(AJ22/AJ10*100,2)</f>
        <v>10.51</v>
      </c>
    </row>
    <row r="23" spans="1:37" ht="17.25" customHeight="1" x14ac:dyDescent="0.15">
      <c r="A23" s="134"/>
      <c r="B23" s="128"/>
      <c r="C23" s="222"/>
      <c r="D23" s="128"/>
      <c r="E23" s="222"/>
      <c r="F23" s="128"/>
      <c r="G23" s="222"/>
      <c r="H23" s="128"/>
      <c r="I23" s="222"/>
      <c r="J23" s="128"/>
      <c r="K23" s="222"/>
      <c r="L23" s="128"/>
      <c r="M23" s="222"/>
      <c r="N23" s="128"/>
      <c r="O23" s="222"/>
      <c r="P23" s="128"/>
      <c r="Q23" s="222"/>
      <c r="R23" s="128"/>
      <c r="S23" s="222"/>
      <c r="T23" s="128"/>
      <c r="U23" s="222"/>
      <c r="V23" s="128"/>
      <c r="W23" s="222"/>
      <c r="X23" s="128"/>
      <c r="Y23" s="222"/>
      <c r="Z23" s="128"/>
      <c r="AA23" s="222"/>
      <c r="AB23" s="128"/>
      <c r="AC23" s="222"/>
      <c r="AD23" s="128"/>
      <c r="AE23" s="222"/>
      <c r="AF23" s="128"/>
      <c r="AG23" s="222"/>
      <c r="AH23" s="128"/>
      <c r="AI23" s="222"/>
      <c r="AJ23" s="128"/>
      <c r="AK23" s="222"/>
    </row>
    <row r="24" spans="1:37" x14ac:dyDescent="0.15">
      <c r="A24" s="134" t="s">
        <v>1532</v>
      </c>
      <c r="B24" s="128">
        <v>74858</v>
      </c>
      <c r="C24" s="222">
        <f>ROUND(B24/B10*100,2)</f>
        <v>63.19</v>
      </c>
      <c r="D24" s="128">
        <v>43751</v>
      </c>
      <c r="E24" s="222">
        <f>ROUND(D24/D10*100,2)</f>
        <v>62.44</v>
      </c>
      <c r="F24" s="128">
        <v>31107</v>
      </c>
      <c r="G24" s="222">
        <f>ROUND(F24/F10*100,2)</f>
        <v>64.28</v>
      </c>
      <c r="H24" s="128">
        <v>78020</v>
      </c>
      <c r="I24" s="222">
        <f>ROUND(H24/H10*100,2)</f>
        <v>64.2</v>
      </c>
      <c r="J24" s="128">
        <v>45255</v>
      </c>
      <c r="K24" s="222">
        <f>ROUND(J24/J10*100,2)</f>
        <v>63.49</v>
      </c>
      <c r="L24" s="128">
        <v>32765</v>
      </c>
      <c r="M24" s="222">
        <f>ROUND(L24/L10*100,2)</f>
        <v>65.209999999999994</v>
      </c>
      <c r="N24" s="128">
        <v>82911</v>
      </c>
      <c r="O24" s="222">
        <f>ROUND(N24/N10*100,2)</f>
        <v>65.83</v>
      </c>
      <c r="P24" s="128">
        <v>46932</v>
      </c>
      <c r="Q24" s="222">
        <f>ROUND(P24/P10*100,2)</f>
        <v>63.91</v>
      </c>
      <c r="R24" s="128">
        <v>35979</v>
      </c>
      <c r="S24" s="222">
        <f>ROUND(R24/R10*100,2)</f>
        <v>68.510000000000005</v>
      </c>
      <c r="T24" s="128">
        <v>89624</v>
      </c>
      <c r="U24" s="222">
        <f>ROUND(T24/T10*100,2)</f>
        <v>68.84</v>
      </c>
      <c r="V24" s="128">
        <v>49843</v>
      </c>
      <c r="W24" s="222">
        <f>ROUND(V24/V10*100,2)</f>
        <v>65.67</v>
      </c>
      <c r="X24" s="128">
        <v>39781</v>
      </c>
      <c r="Y24" s="222">
        <f>ROUND(X24/X10*100,2)</f>
        <v>73.28</v>
      </c>
      <c r="Z24" s="128">
        <v>91282</v>
      </c>
      <c r="AA24" s="222">
        <f>ROUND(Z24/Z10*100,2)</f>
        <v>70.540000000000006</v>
      </c>
      <c r="AB24" s="128"/>
      <c r="AC24" s="222">
        <f>ROUND(AB24/AB10*100,2)</f>
        <v>0</v>
      </c>
      <c r="AD24" s="128"/>
      <c r="AE24" s="222">
        <f>ROUND(AD24/AD10*100,2)</f>
        <v>0</v>
      </c>
      <c r="AF24" s="128">
        <f>SUM(AF26:AF38)</f>
        <v>92015</v>
      </c>
      <c r="AG24" s="222">
        <f>ROUND(AF24/AF10*100,2)</f>
        <v>73.2</v>
      </c>
      <c r="AH24" s="128">
        <f>SUM(AH26:AH38)</f>
        <v>48369</v>
      </c>
      <c r="AI24" s="222">
        <f>ROUND(AH24/AH10*100,2)</f>
        <v>67.92</v>
      </c>
      <c r="AJ24" s="128">
        <f>SUM(AJ26:AJ38)</f>
        <v>43646</v>
      </c>
      <c r="AK24" s="222">
        <f>ROUND(AJ24/AJ10*100,2)</f>
        <v>80.09</v>
      </c>
    </row>
    <row r="25" spans="1:37" ht="7.5" customHeight="1" x14ac:dyDescent="0.15">
      <c r="A25" s="134"/>
      <c r="B25" s="128"/>
      <c r="C25" s="222"/>
      <c r="D25" s="128"/>
      <c r="E25" s="222"/>
      <c r="F25" s="128"/>
      <c r="G25" s="222"/>
      <c r="H25" s="128"/>
      <c r="I25" s="222"/>
      <c r="J25" s="128"/>
      <c r="K25" s="222"/>
      <c r="L25" s="128"/>
      <c r="M25" s="222"/>
      <c r="N25" s="128"/>
      <c r="O25" s="222"/>
      <c r="P25" s="128"/>
      <c r="Q25" s="222"/>
      <c r="R25" s="128"/>
      <c r="S25" s="222"/>
      <c r="T25" s="128"/>
      <c r="U25" s="222"/>
      <c r="V25" s="128"/>
      <c r="W25" s="222"/>
      <c r="X25" s="128"/>
      <c r="Y25" s="222"/>
      <c r="Z25" s="128"/>
      <c r="AA25" s="222"/>
      <c r="AB25" s="128"/>
      <c r="AC25" s="222"/>
      <c r="AD25" s="128"/>
      <c r="AE25" s="222"/>
      <c r="AF25" s="128"/>
      <c r="AG25" s="222"/>
      <c r="AH25" s="128"/>
      <c r="AI25" s="222"/>
      <c r="AJ25" s="128"/>
      <c r="AK25" s="222"/>
    </row>
    <row r="26" spans="1:37" x14ac:dyDescent="0.15">
      <c r="A26" s="234" t="s">
        <v>1531</v>
      </c>
      <c r="B26" s="128">
        <v>825</v>
      </c>
      <c r="C26" s="222">
        <f>ROUND(B26/B10*100,2)</f>
        <v>0.7</v>
      </c>
      <c r="D26" s="128">
        <v>713</v>
      </c>
      <c r="E26" s="222">
        <f>ROUND(D26/D10*100,2)</f>
        <v>1.02</v>
      </c>
      <c r="F26" s="128">
        <v>112</v>
      </c>
      <c r="G26" s="222">
        <f>ROUND(F26/F10*100,2)</f>
        <v>0.23</v>
      </c>
      <c r="H26" s="128">
        <v>847</v>
      </c>
      <c r="I26" s="222">
        <f>ROUND(H26/H10*100,2)</f>
        <v>0.7</v>
      </c>
      <c r="J26" s="128">
        <v>735</v>
      </c>
      <c r="K26" s="222">
        <f>ROUND(J26/J10*100,2)</f>
        <v>1.03</v>
      </c>
      <c r="L26" s="128">
        <v>112</v>
      </c>
      <c r="M26" s="222">
        <f>ROUND(L26/L10*100,2)</f>
        <v>0.22</v>
      </c>
      <c r="N26" s="128">
        <v>879</v>
      </c>
      <c r="O26" s="222">
        <f>ROUND(N26/N10*100,2)</f>
        <v>0.7</v>
      </c>
      <c r="P26" s="128">
        <v>763</v>
      </c>
      <c r="Q26" s="222">
        <f>ROUND(P26/P10*100,2)</f>
        <v>1.04</v>
      </c>
      <c r="R26" s="128">
        <v>116</v>
      </c>
      <c r="S26" s="222">
        <f>ROUND(R26/R10*100,2)</f>
        <v>0.22</v>
      </c>
      <c r="T26" s="128">
        <v>937</v>
      </c>
      <c r="U26" s="222">
        <f>ROUND(T26/T10*100,2)</f>
        <v>0.72</v>
      </c>
      <c r="V26" s="128">
        <v>804</v>
      </c>
      <c r="W26" s="222">
        <f>ROUND(V26/V10*100,2)</f>
        <v>1.06</v>
      </c>
      <c r="X26" s="128">
        <v>133</v>
      </c>
      <c r="Y26" s="222">
        <f>ROUND(X26/X10*100,2)</f>
        <v>0.24</v>
      </c>
      <c r="Z26" s="128">
        <v>880</v>
      </c>
      <c r="AA26" s="222">
        <f>ROUND(Z26/Z10*100,2)</f>
        <v>0.68</v>
      </c>
      <c r="AB26" s="128">
        <v>759</v>
      </c>
      <c r="AC26" s="222">
        <f>ROUND(AB26/AB10*100,2)</f>
        <v>1.02</v>
      </c>
      <c r="AD26" s="128">
        <v>121</v>
      </c>
      <c r="AE26" s="222">
        <f>ROUND(AD26/AD10*100,2)</f>
        <v>0.22</v>
      </c>
      <c r="AF26" s="128">
        <f t="shared" ref="AF26:AF38" si="0">AH26+AJ26</f>
        <v>753</v>
      </c>
      <c r="AG26" s="222">
        <f>ROUND(AF26/AF10*100,2)</f>
        <v>0.6</v>
      </c>
      <c r="AH26" s="128">
        <v>659</v>
      </c>
      <c r="AI26" s="222">
        <f>ROUND(AH26/AH10*100,2)</f>
        <v>0.93</v>
      </c>
      <c r="AJ26" s="128">
        <v>94</v>
      </c>
      <c r="AK26" s="222">
        <f>ROUND(AJ26/AJ10*100,2)</f>
        <v>0.17</v>
      </c>
    </row>
    <row r="27" spans="1:37" x14ac:dyDescent="0.15">
      <c r="A27" s="234" t="s">
        <v>1530</v>
      </c>
      <c r="B27" s="128"/>
      <c r="C27" s="222"/>
      <c r="D27" s="128"/>
      <c r="E27" s="222"/>
      <c r="F27" s="128"/>
      <c r="G27" s="222"/>
      <c r="H27" s="128"/>
      <c r="I27" s="222"/>
      <c r="J27" s="128"/>
      <c r="K27" s="222"/>
      <c r="L27" s="128"/>
      <c r="M27" s="222"/>
      <c r="N27" s="128"/>
      <c r="O27" s="222"/>
      <c r="P27" s="128"/>
      <c r="Q27" s="222"/>
      <c r="R27" s="128"/>
      <c r="S27" s="222"/>
      <c r="T27" s="128"/>
      <c r="U27" s="222"/>
      <c r="V27" s="128"/>
      <c r="W27" s="222"/>
      <c r="X27" s="128"/>
      <c r="Y27" s="222"/>
      <c r="Z27" s="128"/>
      <c r="AA27" s="222"/>
      <c r="AB27" s="128"/>
      <c r="AC27" s="222"/>
      <c r="AD27" s="128"/>
      <c r="AE27" s="222"/>
      <c r="AF27" s="128">
        <f t="shared" si="0"/>
        <v>2663</v>
      </c>
      <c r="AG27" s="222">
        <f>ROUND(AF27/AF10*100,2)</f>
        <v>2.12</v>
      </c>
      <c r="AH27" s="128">
        <v>2064</v>
      </c>
      <c r="AI27" s="222">
        <f>ROUND(AH27/AH10*100,2)</f>
        <v>2.9</v>
      </c>
      <c r="AJ27" s="128">
        <v>599</v>
      </c>
      <c r="AK27" s="222">
        <f>ROUND(AJ27/AJ10*100,2)</f>
        <v>1.1000000000000001</v>
      </c>
    </row>
    <row r="28" spans="1:37" x14ac:dyDescent="0.15">
      <c r="A28" s="131" t="s">
        <v>1529</v>
      </c>
      <c r="B28" s="128">
        <v>6260</v>
      </c>
      <c r="C28" s="222">
        <f>ROUND(B28/B10*100,2)</f>
        <v>5.28</v>
      </c>
      <c r="D28" s="128">
        <v>5468</v>
      </c>
      <c r="E28" s="222">
        <f>ROUND(D28/D10*100,2)</f>
        <v>7.8</v>
      </c>
      <c r="F28" s="128">
        <v>792</v>
      </c>
      <c r="G28" s="222">
        <f>ROUND(F28/F10*100,2)</f>
        <v>1.64</v>
      </c>
      <c r="H28" s="128">
        <v>6239</v>
      </c>
      <c r="I28" s="222">
        <f>ROUND(H28/H10*100,2)</f>
        <v>5.13</v>
      </c>
      <c r="J28" s="128">
        <v>5503</v>
      </c>
      <c r="K28" s="222">
        <f>ROUND(J28/J10*100,2)</f>
        <v>7.72</v>
      </c>
      <c r="L28" s="128">
        <v>736</v>
      </c>
      <c r="M28" s="222">
        <f>ROUND(L28/L10*100,2)</f>
        <v>1.46</v>
      </c>
      <c r="N28" s="128">
        <v>6547</v>
      </c>
      <c r="O28" s="222">
        <f>ROUND(N28/N10*100,2)</f>
        <v>5.2</v>
      </c>
      <c r="P28" s="128">
        <v>5629</v>
      </c>
      <c r="Q28" s="222">
        <f>ROUND(P28/P10*100,2)</f>
        <v>7.67</v>
      </c>
      <c r="R28" s="128">
        <v>918</v>
      </c>
      <c r="S28" s="222">
        <f>ROUND(R28/R10*100,2)</f>
        <v>1.75</v>
      </c>
      <c r="T28" s="128">
        <v>6613</v>
      </c>
      <c r="U28" s="222">
        <f>ROUND(T28/T10*100,2)</f>
        <v>5.08</v>
      </c>
      <c r="V28" s="128">
        <v>5598</v>
      </c>
      <c r="W28" s="222">
        <f>ROUND(V28/V10*100,2)</f>
        <v>7.38</v>
      </c>
      <c r="X28" s="128">
        <v>1015</v>
      </c>
      <c r="Y28" s="222">
        <f>ROUND(X28/X10*100,2)</f>
        <v>1.87</v>
      </c>
      <c r="Z28" s="128">
        <v>6532</v>
      </c>
      <c r="AA28" s="222">
        <f>ROUND(Z28/Z10*100,2)</f>
        <v>5.05</v>
      </c>
      <c r="AB28" s="128">
        <v>5428</v>
      </c>
      <c r="AC28" s="222">
        <f>ROUND(AB28/AB10*100,2)</f>
        <v>7.28</v>
      </c>
      <c r="AD28" s="128">
        <v>1104</v>
      </c>
      <c r="AE28" s="222">
        <f>ROUND(AD28/AD10*100,2)</f>
        <v>2.0099999999999998</v>
      </c>
      <c r="AF28" s="128">
        <f t="shared" si="0"/>
        <v>4753</v>
      </c>
      <c r="AG28" s="222">
        <f>ROUND(AF28/AF10*100,2)</f>
        <v>3.78</v>
      </c>
      <c r="AH28" s="128">
        <v>3995</v>
      </c>
      <c r="AI28" s="222">
        <f>ROUND(AH28/AH10*100,2)</f>
        <v>5.61</v>
      </c>
      <c r="AJ28" s="128">
        <v>758</v>
      </c>
      <c r="AK28" s="222">
        <f>ROUND(AJ28/AJ10*100,2)</f>
        <v>1.39</v>
      </c>
    </row>
    <row r="29" spans="1:37" x14ac:dyDescent="0.15">
      <c r="A29" s="131" t="s">
        <v>1528</v>
      </c>
      <c r="B29" s="128"/>
      <c r="C29" s="222"/>
      <c r="D29" s="128"/>
      <c r="E29" s="222"/>
      <c r="F29" s="128"/>
      <c r="G29" s="222"/>
      <c r="H29" s="128"/>
      <c r="I29" s="222"/>
      <c r="J29" s="128"/>
      <c r="K29" s="222"/>
      <c r="L29" s="128"/>
      <c r="M29" s="222"/>
      <c r="N29" s="128"/>
      <c r="O29" s="222"/>
      <c r="P29" s="128"/>
      <c r="Q29" s="222"/>
      <c r="R29" s="128"/>
      <c r="S29" s="222"/>
      <c r="T29" s="128"/>
      <c r="U29" s="222"/>
      <c r="V29" s="128"/>
      <c r="W29" s="222"/>
      <c r="X29" s="128"/>
      <c r="Y29" s="222"/>
      <c r="Z29" s="128"/>
      <c r="AA29" s="222"/>
      <c r="AB29" s="128"/>
      <c r="AC29" s="222"/>
      <c r="AD29" s="128"/>
      <c r="AE29" s="222"/>
      <c r="AF29" s="128">
        <f t="shared" si="0"/>
        <v>26874</v>
      </c>
      <c r="AG29" s="222">
        <f>ROUND(AF29/AF10*100,2)</f>
        <v>21.38</v>
      </c>
      <c r="AH29" s="128">
        <v>14007</v>
      </c>
      <c r="AI29" s="222">
        <f>ROUND(AH29/AH10*100,2)</f>
        <v>19.670000000000002</v>
      </c>
      <c r="AJ29" s="128">
        <v>12867</v>
      </c>
      <c r="AK29" s="222">
        <f>ROUND(AJ29/AJ10*100,2)</f>
        <v>23.61</v>
      </c>
    </row>
    <row r="30" spans="1:37" x14ac:dyDescent="0.15">
      <c r="A30" s="131" t="s">
        <v>1527</v>
      </c>
      <c r="B30" s="128">
        <v>32072</v>
      </c>
      <c r="C30" s="222">
        <f>ROUND(B30/B10*100,2)</f>
        <v>27.07</v>
      </c>
      <c r="D30" s="128">
        <v>17829</v>
      </c>
      <c r="E30" s="222">
        <f>ROUND(D30/D10*100,2)</f>
        <v>25.44</v>
      </c>
      <c r="F30" s="128">
        <v>14243</v>
      </c>
      <c r="G30" s="222">
        <f>ROUND(F30/F10*100,2)</f>
        <v>29.43</v>
      </c>
      <c r="H30" s="128">
        <v>32009</v>
      </c>
      <c r="I30" s="222">
        <f>ROUND(H30/H10*100,2)</f>
        <v>26.34</v>
      </c>
      <c r="J30" s="128">
        <v>17722</v>
      </c>
      <c r="K30" s="222">
        <f>ROUND(J30/J10*100,2)</f>
        <v>24.86</v>
      </c>
      <c r="L30" s="128">
        <v>14287</v>
      </c>
      <c r="M30" s="222">
        <f>ROUND(L30/L10*100,2)</f>
        <v>28.43</v>
      </c>
      <c r="N30" s="128">
        <v>32644</v>
      </c>
      <c r="O30" s="222">
        <f>ROUND(N30/N10*100,2)</f>
        <v>25.92</v>
      </c>
      <c r="P30" s="128">
        <v>17431</v>
      </c>
      <c r="Q30" s="222">
        <f>ROUND(P30/P10*100,2)</f>
        <v>23.74</v>
      </c>
      <c r="R30" s="128">
        <v>15213</v>
      </c>
      <c r="S30" s="222">
        <f>ROUND(R30/R10*100,2)</f>
        <v>28.97</v>
      </c>
      <c r="T30" s="128">
        <v>34925</v>
      </c>
      <c r="U30" s="222">
        <f>ROUND(T30/T10*100,2)</f>
        <v>26.83</v>
      </c>
      <c r="V30" s="128">
        <v>18457</v>
      </c>
      <c r="W30" s="222">
        <f>ROUND(V30/V10*100,2)</f>
        <v>24.32</v>
      </c>
      <c r="X30" s="128">
        <v>16468</v>
      </c>
      <c r="Y30" s="222">
        <f>ROUND(X30/X10*100,2)</f>
        <v>30.34</v>
      </c>
      <c r="Z30" s="128">
        <v>34021</v>
      </c>
      <c r="AA30" s="222">
        <f>ROUND(Z30/Z10*100,2)</f>
        <v>26.29</v>
      </c>
      <c r="AB30" s="128">
        <v>17312</v>
      </c>
      <c r="AC30" s="222">
        <f>ROUND(AB30/AB10*100,2)</f>
        <v>23.21</v>
      </c>
      <c r="AD30" s="128">
        <v>16709</v>
      </c>
      <c r="AE30" s="222">
        <f>ROUND(AD30/AD10*100,2)</f>
        <v>30.48</v>
      </c>
      <c r="AF30" s="128">
        <f t="shared" si="0"/>
        <v>0</v>
      </c>
      <c r="AG30" s="222">
        <f>ROUND(AF30/AF10*100,2)</f>
        <v>0</v>
      </c>
      <c r="AH30" s="128"/>
      <c r="AI30" s="222">
        <f>ROUND(AH30/AH10*100,2)</f>
        <v>0</v>
      </c>
      <c r="AJ30" s="128"/>
      <c r="AK30" s="222">
        <f>ROUND(AJ30/AJ10*100,2)</f>
        <v>0</v>
      </c>
    </row>
    <row r="31" spans="1:37" x14ac:dyDescent="0.15">
      <c r="A31" s="131" t="s">
        <v>1526</v>
      </c>
      <c r="B31" s="128">
        <v>5209</v>
      </c>
      <c r="C31" s="222">
        <f>ROUND(B31/B10*100,2)</f>
        <v>4.4000000000000004</v>
      </c>
      <c r="D31" s="128">
        <v>2929</v>
      </c>
      <c r="E31" s="222">
        <f>ROUND(D31/D10*100,2)</f>
        <v>4.18</v>
      </c>
      <c r="F31" s="128">
        <v>2280</v>
      </c>
      <c r="G31" s="222">
        <f>ROUND(F31/F10*100,2)</f>
        <v>4.71</v>
      </c>
      <c r="H31" s="128">
        <v>5730</v>
      </c>
      <c r="I31" s="222">
        <f>ROUND(H31/H10*100,2)</f>
        <v>4.72</v>
      </c>
      <c r="J31" s="128">
        <v>3188</v>
      </c>
      <c r="K31" s="222">
        <f>ROUND(J31/J10*100,2)</f>
        <v>4.47</v>
      </c>
      <c r="L31" s="128">
        <v>2542</v>
      </c>
      <c r="M31" s="222">
        <f>ROUND(L31/L10*100,2)</f>
        <v>5.0599999999999996</v>
      </c>
      <c r="N31" s="128">
        <v>5975</v>
      </c>
      <c r="O31" s="222">
        <f>ROUND(N31/N10*100,2)</f>
        <v>4.74</v>
      </c>
      <c r="P31" s="128">
        <v>3178</v>
      </c>
      <c r="Q31" s="222">
        <f>ROUND(P31/P10*100,2)</f>
        <v>4.33</v>
      </c>
      <c r="R31" s="128">
        <v>2797</v>
      </c>
      <c r="S31" s="222">
        <f>ROUND(R31/R10*100,2)</f>
        <v>5.33</v>
      </c>
      <c r="T31" s="128">
        <v>6003</v>
      </c>
      <c r="U31" s="222">
        <f>ROUND(T31/T10*100,2)</f>
        <v>4.6100000000000003</v>
      </c>
      <c r="V31" s="128">
        <v>3152</v>
      </c>
      <c r="W31" s="222">
        <f>ROUND(V31/V10*100,2)</f>
        <v>4.1500000000000004</v>
      </c>
      <c r="X31" s="128">
        <v>2851</v>
      </c>
      <c r="Y31" s="222">
        <f>ROUND(X31/X10*100,2)</f>
        <v>5.25</v>
      </c>
      <c r="Z31" s="128">
        <v>5579</v>
      </c>
      <c r="AA31" s="222">
        <f>ROUND(Z31/Z10*100,2)</f>
        <v>4.3099999999999996</v>
      </c>
      <c r="AB31" s="128">
        <v>2954</v>
      </c>
      <c r="AC31" s="222">
        <f>ROUND(AB31/AB10*100,2)</f>
        <v>3.96</v>
      </c>
      <c r="AD31" s="128">
        <v>2625</v>
      </c>
      <c r="AE31" s="222">
        <f>ROUND(AD31/AD10*100,2)</f>
        <v>4.79</v>
      </c>
      <c r="AF31" s="128">
        <f t="shared" si="0"/>
        <v>4988</v>
      </c>
      <c r="AG31" s="222">
        <f>ROUND(AF31/AF10*100,2)</f>
        <v>3.97</v>
      </c>
      <c r="AH31" s="128">
        <v>2631</v>
      </c>
      <c r="AI31" s="222">
        <f>ROUND(AH31/AH10*100,2)</f>
        <v>3.69</v>
      </c>
      <c r="AJ31" s="128">
        <v>2357</v>
      </c>
      <c r="AK31" s="222">
        <f>ROUND(AJ31/AJ10*100,2)</f>
        <v>4.33</v>
      </c>
    </row>
    <row r="32" spans="1:37" x14ac:dyDescent="0.15">
      <c r="A32" s="131" t="s">
        <v>1525</v>
      </c>
      <c r="B32" s="128">
        <v>679</v>
      </c>
      <c r="C32" s="222">
        <f>ROUND(B32/B10*100,2)</f>
        <v>0.56999999999999995</v>
      </c>
      <c r="D32" s="128">
        <v>429</v>
      </c>
      <c r="E32" s="222">
        <f>ROUND(D32/D10*100,2)</f>
        <v>0.61</v>
      </c>
      <c r="F32" s="128">
        <v>250</v>
      </c>
      <c r="G32" s="222">
        <f>ROUND(F32/F10*100,2)</f>
        <v>0.52</v>
      </c>
      <c r="H32" s="128">
        <v>590</v>
      </c>
      <c r="I32" s="222">
        <f>ROUND(H32/H10*100,2)</f>
        <v>0.49</v>
      </c>
      <c r="J32" s="128">
        <v>361</v>
      </c>
      <c r="K32" s="222">
        <f>ROUND(J32/J10*100,2)</f>
        <v>0.51</v>
      </c>
      <c r="L32" s="128">
        <v>229</v>
      </c>
      <c r="M32" s="222">
        <f>ROUND(L32/L10*100,2)</f>
        <v>0.46</v>
      </c>
      <c r="N32" s="128">
        <v>715</v>
      </c>
      <c r="O32" s="222">
        <f>ROUND(N32/N10*100,2)</f>
        <v>0.56999999999999995</v>
      </c>
      <c r="P32" s="128">
        <v>416</v>
      </c>
      <c r="Q32" s="222">
        <f>ROUND(P32/P10*100,2)</f>
        <v>0.56999999999999995</v>
      </c>
      <c r="R32" s="128">
        <v>299</v>
      </c>
      <c r="S32" s="222">
        <f>ROUND(R32/R10*100,2)</f>
        <v>0.56999999999999995</v>
      </c>
      <c r="T32" s="128">
        <v>930</v>
      </c>
      <c r="U32" s="222">
        <f>ROUND(T32/T10*100,2)</f>
        <v>0.71</v>
      </c>
      <c r="V32" s="128">
        <v>527</v>
      </c>
      <c r="W32" s="222">
        <f>ROUND(V32/V10*100,2)</f>
        <v>0.69</v>
      </c>
      <c r="X32" s="128">
        <v>403</v>
      </c>
      <c r="Y32" s="222">
        <f>ROUND(X32/X10*100,2)</f>
        <v>0.74</v>
      </c>
      <c r="Z32" s="128">
        <v>1086</v>
      </c>
      <c r="AA32" s="222">
        <f>ROUND(Z32/Z10*100,2)</f>
        <v>0.84</v>
      </c>
      <c r="AB32" s="128">
        <v>602</v>
      </c>
      <c r="AC32" s="222">
        <f>ROUND(AB32/AB10*100,2)</f>
        <v>0.81</v>
      </c>
      <c r="AD32" s="128">
        <v>484</v>
      </c>
      <c r="AE32" s="222">
        <f>ROUND(AD32/AD10*100,2)</f>
        <v>0.88</v>
      </c>
      <c r="AF32" s="128">
        <f t="shared" si="0"/>
        <v>1221</v>
      </c>
      <c r="AG32" s="222">
        <f>ROUND(AF32/AF10*100,2)</f>
        <v>0.97</v>
      </c>
      <c r="AH32" s="128">
        <v>681</v>
      </c>
      <c r="AI32" s="222">
        <f>ROUND(AH32/AH10*100,2)</f>
        <v>0.96</v>
      </c>
      <c r="AJ32" s="128">
        <v>540</v>
      </c>
      <c r="AK32" s="222">
        <f>ROUND(AJ32/AJ10*100,2)</f>
        <v>0.99</v>
      </c>
    </row>
    <row r="33" spans="1:37" x14ac:dyDescent="0.15">
      <c r="A33" s="131" t="s">
        <v>1524</v>
      </c>
      <c r="B33" s="128"/>
      <c r="C33" s="222"/>
      <c r="D33" s="128"/>
      <c r="E33" s="222"/>
      <c r="F33" s="128"/>
      <c r="G33" s="222"/>
      <c r="H33" s="128"/>
      <c r="I33" s="222"/>
      <c r="J33" s="128"/>
      <c r="K33" s="222"/>
      <c r="L33" s="128"/>
      <c r="M33" s="222"/>
      <c r="N33" s="128"/>
      <c r="O33" s="222"/>
      <c r="P33" s="128"/>
      <c r="Q33" s="222"/>
      <c r="R33" s="128"/>
      <c r="S33" s="222"/>
      <c r="T33" s="128"/>
      <c r="U33" s="222"/>
      <c r="V33" s="128"/>
      <c r="W33" s="222"/>
      <c r="X33" s="128"/>
      <c r="Y33" s="222"/>
      <c r="Z33" s="128"/>
      <c r="AA33" s="222"/>
      <c r="AB33" s="128"/>
      <c r="AC33" s="222"/>
      <c r="AD33" s="128"/>
      <c r="AE33" s="222"/>
      <c r="AF33" s="128">
        <f t="shared" si="0"/>
        <v>7181</v>
      </c>
      <c r="AG33" s="222">
        <f>ROUND(AF33/AF10*100,2)</f>
        <v>5.71</v>
      </c>
      <c r="AH33" s="128">
        <v>2882</v>
      </c>
      <c r="AI33" s="222">
        <f>ROUND(AH33/AH10*100,2)</f>
        <v>4.05</v>
      </c>
      <c r="AJ33" s="128">
        <v>4299</v>
      </c>
      <c r="AK33" s="222">
        <f>ROUND(AJ33/AJ10*100,2)</f>
        <v>7.89</v>
      </c>
    </row>
    <row r="34" spans="1:37" x14ac:dyDescent="0.15">
      <c r="A34" s="131" t="s">
        <v>1523</v>
      </c>
      <c r="B34" s="128"/>
      <c r="C34" s="222"/>
      <c r="D34" s="128"/>
      <c r="E34" s="222"/>
      <c r="F34" s="128"/>
      <c r="G34" s="222"/>
      <c r="H34" s="128"/>
      <c r="I34" s="222"/>
      <c r="J34" s="128"/>
      <c r="K34" s="222"/>
      <c r="L34" s="128"/>
      <c r="M34" s="222"/>
      <c r="N34" s="128"/>
      <c r="O34" s="222"/>
      <c r="P34" s="128"/>
      <c r="Q34" s="222"/>
      <c r="R34" s="128"/>
      <c r="S34" s="222"/>
      <c r="T34" s="128"/>
      <c r="U34" s="222"/>
      <c r="V34" s="128"/>
      <c r="W34" s="222"/>
      <c r="X34" s="128"/>
      <c r="Y34" s="222"/>
      <c r="Z34" s="128"/>
      <c r="AA34" s="222"/>
      <c r="AB34" s="128"/>
      <c r="AC34" s="222"/>
      <c r="AD34" s="128"/>
      <c r="AE34" s="222"/>
      <c r="AF34" s="128">
        <f t="shared" si="0"/>
        <v>12055</v>
      </c>
      <c r="AG34" s="222">
        <f>ROUND(AF34/AF12*100,2)</f>
        <v>199.06</v>
      </c>
      <c r="AH34" s="128">
        <v>3202</v>
      </c>
      <c r="AI34" s="222">
        <f>ROUND(AH34/AH12*100,2)</f>
        <v>94.26</v>
      </c>
      <c r="AJ34" s="128">
        <v>8853</v>
      </c>
      <c r="AK34" s="222">
        <f>ROUND(AJ34/AJ12*100,2)</f>
        <v>332.94</v>
      </c>
    </row>
    <row r="35" spans="1:37" x14ac:dyDescent="0.15">
      <c r="A35" s="131" t="s">
        <v>1522</v>
      </c>
      <c r="B35" s="128"/>
      <c r="C35" s="222"/>
      <c r="D35" s="128"/>
      <c r="E35" s="222"/>
      <c r="F35" s="128"/>
      <c r="G35" s="222"/>
      <c r="H35" s="128"/>
      <c r="I35" s="222"/>
      <c r="J35" s="128"/>
      <c r="K35" s="222"/>
      <c r="L35" s="128"/>
      <c r="M35" s="222"/>
      <c r="N35" s="128"/>
      <c r="O35" s="222"/>
      <c r="P35" s="128"/>
      <c r="Q35" s="222"/>
      <c r="R35" s="128"/>
      <c r="S35" s="222"/>
      <c r="T35" s="128"/>
      <c r="U35" s="222"/>
      <c r="V35" s="128"/>
      <c r="W35" s="222"/>
      <c r="X35" s="128"/>
      <c r="Y35" s="222"/>
      <c r="Z35" s="128"/>
      <c r="AA35" s="222"/>
      <c r="AB35" s="128"/>
      <c r="AC35" s="222"/>
      <c r="AD35" s="128"/>
      <c r="AE35" s="222"/>
      <c r="AF35" s="128">
        <f t="shared" si="0"/>
        <v>6604</v>
      </c>
      <c r="AG35" s="222">
        <f>ROUND(AF35/AF10*100,2)</f>
        <v>5.25</v>
      </c>
      <c r="AH35" s="128">
        <v>3183</v>
      </c>
      <c r="AI35" s="222">
        <f>ROUND(AH35/AH10*100,2)</f>
        <v>4.47</v>
      </c>
      <c r="AJ35" s="128">
        <v>3421</v>
      </c>
      <c r="AK35" s="222">
        <f>ROUND(AJ35/AJ10*100,2)</f>
        <v>6.28</v>
      </c>
    </row>
    <row r="36" spans="1:37" x14ac:dyDescent="0.15">
      <c r="A36" s="131" t="s">
        <v>1521</v>
      </c>
      <c r="B36" s="128"/>
      <c r="C36" s="222"/>
      <c r="D36" s="128"/>
      <c r="E36" s="222"/>
      <c r="F36" s="128"/>
      <c r="G36" s="222"/>
      <c r="H36" s="128"/>
      <c r="I36" s="222"/>
      <c r="J36" s="128"/>
      <c r="K36" s="222"/>
      <c r="L36" s="128"/>
      <c r="M36" s="222"/>
      <c r="N36" s="128"/>
      <c r="O36" s="222"/>
      <c r="P36" s="128"/>
      <c r="Q36" s="222"/>
      <c r="R36" s="128"/>
      <c r="S36" s="222"/>
      <c r="T36" s="128"/>
      <c r="U36" s="222"/>
      <c r="V36" s="128"/>
      <c r="W36" s="222"/>
      <c r="X36" s="128"/>
      <c r="Y36" s="222"/>
      <c r="Z36" s="128"/>
      <c r="AA36" s="222"/>
      <c r="AB36" s="128"/>
      <c r="AC36" s="222"/>
      <c r="AD36" s="128"/>
      <c r="AE36" s="222"/>
      <c r="AF36" s="128">
        <f t="shared" si="0"/>
        <v>1422</v>
      </c>
      <c r="AG36" s="222">
        <f>ROUND(AF36/AF14*100,2)</f>
        <v>23.7</v>
      </c>
      <c r="AH36" s="128">
        <v>981</v>
      </c>
      <c r="AI36" s="222">
        <f>ROUND(AH36/AH14*100,2)</f>
        <v>29.26</v>
      </c>
      <c r="AJ36" s="128">
        <v>441</v>
      </c>
      <c r="AK36" s="222">
        <f>ROUND(AJ36/AJ14*100,2)</f>
        <v>16.649999999999999</v>
      </c>
    </row>
    <row r="37" spans="1:37" x14ac:dyDescent="0.15">
      <c r="A37" s="235" t="s">
        <v>1520</v>
      </c>
      <c r="B37" s="128">
        <v>24576</v>
      </c>
      <c r="C37" s="222">
        <f>ROUND(B37/B10*100,2)</f>
        <v>20.75</v>
      </c>
      <c r="D37" s="128">
        <v>12252</v>
      </c>
      <c r="E37" s="222">
        <f>ROUND(D37/D10*100,2)</f>
        <v>17.48</v>
      </c>
      <c r="F37" s="128">
        <v>12324</v>
      </c>
      <c r="G37" s="222">
        <f>ROUND(F37/F10*100,2)</f>
        <v>25.47</v>
      </c>
      <c r="H37" s="128">
        <v>27350</v>
      </c>
      <c r="I37" s="222">
        <f>ROUND(H37/H10*100,2)</f>
        <v>22.51</v>
      </c>
      <c r="J37" s="128">
        <v>13573</v>
      </c>
      <c r="K37" s="222">
        <f>ROUND(J37/J10*100,2)</f>
        <v>19.04</v>
      </c>
      <c r="L37" s="128">
        <v>13777</v>
      </c>
      <c r="M37" s="222">
        <f>ROUND(L37/L10*100,2)</f>
        <v>27.42</v>
      </c>
      <c r="N37" s="128">
        <v>30659</v>
      </c>
      <c r="O37" s="222">
        <f>ROUND(N37/N10*100,2)</f>
        <v>24.34</v>
      </c>
      <c r="P37" s="128">
        <v>15216</v>
      </c>
      <c r="Q37" s="222">
        <f>ROUND(P37/P10*100,2)</f>
        <v>20.72</v>
      </c>
      <c r="R37" s="128">
        <v>15443</v>
      </c>
      <c r="S37" s="222">
        <f>ROUND(R37/R10*100,2)</f>
        <v>29.4</v>
      </c>
      <c r="T37" s="128">
        <v>34793</v>
      </c>
      <c r="U37" s="222">
        <f>ROUND(T37/T10*100,2)</f>
        <v>26.73</v>
      </c>
      <c r="V37" s="128">
        <v>17025</v>
      </c>
      <c r="W37" s="222">
        <f>ROUND(V37/V10*100,2)</f>
        <v>22.43</v>
      </c>
      <c r="X37" s="128">
        <v>17768</v>
      </c>
      <c r="Y37" s="222">
        <f>ROUND(X37/X10*100,2)</f>
        <v>32.729999999999997</v>
      </c>
      <c r="Z37" s="128">
        <v>37533</v>
      </c>
      <c r="AA37" s="222">
        <f>ROUND(Z37/Z10*100,2)</f>
        <v>29</v>
      </c>
      <c r="AB37" s="128">
        <v>11725</v>
      </c>
      <c r="AC37" s="222">
        <f>ROUND(AB37/AB10*100,2)</f>
        <v>15.72</v>
      </c>
      <c r="AD37" s="128">
        <v>19808</v>
      </c>
      <c r="AE37" s="222">
        <f>ROUND(AD37/AD10*100,2)</f>
        <v>36.130000000000003</v>
      </c>
      <c r="AF37" s="128">
        <f t="shared" si="0"/>
        <v>17413</v>
      </c>
      <c r="AG37" s="222">
        <f>ROUND(AF37/AF10*100,2)</f>
        <v>13.85</v>
      </c>
      <c r="AH37" s="128">
        <v>9393</v>
      </c>
      <c r="AI37" s="222">
        <f>ROUND(AH37/AH10*100,2)</f>
        <v>13.19</v>
      </c>
      <c r="AJ37" s="128">
        <v>8020</v>
      </c>
      <c r="AK37" s="222">
        <f>ROUND(AJ37/AJ10*100,2)</f>
        <v>14.72</v>
      </c>
    </row>
    <row r="38" spans="1:37" ht="13.5" customHeight="1" x14ac:dyDescent="0.15">
      <c r="A38" s="234" t="s">
        <v>1519</v>
      </c>
      <c r="B38" s="128">
        <v>5237</v>
      </c>
      <c r="C38" s="222">
        <f>ROUND(B38/B10*100,2)</f>
        <v>4.42</v>
      </c>
      <c r="D38" s="128">
        <v>4131</v>
      </c>
      <c r="E38" s="222">
        <f>ROUND(D38/D10*100,2)</f>
        <v>5.9</v>
      </c>
      <c r="F38" s="128">
        <v>1106</v>
      </c>
      <c r="G38" s="222">
        <f>ROUND(F38/F10*100,2)</f>
        <v>2.29</v>
      </c>
      <c r="H38" s="128">
        <v>5255</v>
      </c>
      <c r="I38" s="222">
        <f>ROUND(H38/H10*100,2)</f>
        <v>4.32</v>
      </c>
      <c r="J38" s="128">
        <v>4173</v>
      </c>
      <c r="K38" s="222">
        <f>ROUND(J38/J10*100,2)</f>
        <v>5.85</v>
      </c>
      <c r="L38" s="128">
        <v>1082</v>
      </c>
      <c r="M38" s="222">
        <f>ROUND(L38/L10*100,2)</f>
        <v>2.15</v>
      </c>
      <c r="N38" s="128">
        <v>5492</v>
      </c>
      <c r="O38" s="222">
        <f>ROUND(N38/N10*100,2)</f>
        <v>4.3600000000000003</v>
      </c>
      <c r="P38" s="128">
        <v>4299</v>
      </c>
      <c r="Q38" s="222">
        <f>ROUND(P38/P10*100,2)</f>
        <v>5.85</v>
      </c>
      <c r="R38" s="128">
        <v>1193</v>
      </c>
      <c r="S38" s="222">
        <f>ROUND(R38/R10*100,2)</f>
        <v>2.27</v>
      </c>
      <c r="T38" s="128">
        <v>5423</v>
      </c>
      <c r="U38" s="222">
        <f>ROUND(T38/T10*100,2)</f>
        <v>4.17</v>
      </c>
      <c r="V38" s="128">
        <v>4280</v>
      </c>
      <c r="W38" s="222">
        <f>ROUND(V38/V10*100,2)</f>
        <v>5.64</v>
      </c>
      <c r="X38" s="128">
        <v>1143</v>
      </c>
      <c r="Y38" s="222">
        <f>ROUND(X38/X10*100,2)</f>
        <v>2.11</v>
      </c>
      <c r="Z38" s="128">
        <v>5651</v>
      </c>
      <c r="AA38" s="222">
        <f>ROUND(Z38/Z10*100,2)</f>
        <v>4.37</v>
      </c>
      <c r="AB38" s="128">
        <v>4373</v>
      </c>
      <c r="AC38" s="222">
        <f>ROUND(AB38/AB10*100,2)</f>
        <v>5.86</v>
      </c>
      <c r="AD38" s="128">
        <v>1278</v>
      </c>
      <c r="AE38" s="222">
        <f>ROUND(AD38/AD10*100,2)</f>
        <v>2.33</v>
      </c>
      <c r="AF38" s="128">
        <f t="shared" si="0"/>
        <v>6088</v>
      </c>
      <c r="AG38" s="222">
        <f>ROUND(AF38/AF10*100,2)</f>
        <v>4.84</v>
      </c>
      <c r="AH38" s="128">
        <v>4691</v>
      </c>
      <c r="AI38" s="222">
        <f>ROUND(AH38/AH10*100,2)</f>
        <v>6.59</v>
      </c>
      <c r="AJ38" s="128">
        <v>1397</v>
      </c>
      <c r="AK38" s="222">
        <f>ROUND(AJ38/AJ10*100,2)</f>
        <v>2.56</v>
      </c>
    </row>
    <row r="39" spans="1:37" ht="13.5" customHeight="1" x14ac:dyDescent="0.15">
      <c r="A39" s="131" t="s">
        <v>1518</v>
      </c>
      <c r="B39" s="128"/>
      <c r="C39" s="222"/>
      <c r="D39" s="128"/>
      <c r="E39" s="222"/>
      <c r="F39" s="128"/>
      <c r="G39" s="222"/>
      <c r="H39" s="128"/>
      <c r="I39" s="222"/>
      <c r="J39" s="128"/>
      <c r="K39" s="222"/>
      <c r="L39" s="128"/>
      <c r="M39" s="222"/>
      <c r="N39" s="128"/>
      <c r="O39" s="222"/>
      <c r="P39" s="128"/>
      <c r="Q39" s="222"/>
      <c r="R39" s="128"/>
      <c r="S39" s="222"/>
      <c r="T39" s="128"/>
      <c r="U39" s="222"/>
      <c r="V39" s="128"/>
      <c r="W39" s="222"/>
      <c r="X39" s="128"/>
      <c r="Y39" s="222"/>
      <c r="Z39" s="128"/>
      <c r="AA39" s="222"/>
      <c r="AB39" s="128"/>
      <c r="AC39" s="222"/>
      <c r="AD39" s="128"/>
      <c r="AE39" s="222"/>
      <c r="AF39" s="128"/>
      <c r="AG39" s="222"/>
      <c r="AH39" s="128"/>
      <c r="AI39" s="222"/>
      <c r="AJ39" s="128"/>
      <c r="AK39" s="222"/>
    </row>
    <row r="40" spans="1:37" x14ac:dyDescent="0.15">
      <c r="A40" s="134" t="s">
        <v>1517</v>
      </c>
      <c r="B40" s="128">
        <v>38</v>
      </c>
      <c r="C40" s="222">
        <f>ROUND(B40/B10*100,2)</f>
        <v>0.03</v>
      </c>
      <c r="D40" s="128">
        <v>14</v>
      </c>
      <c r="E40" s="222">
        <f>ROUND(D40/D10*100,2)</f>
        <v>0.02</v>
      </c>
      <c r="F40" s="128">
        <v>24</v>
      </c>
      <c r="G40" s="222">
        <f>ROUND(F40/F10*100,2)</f>
        <v>0.05</v>
      </c>
      <c r="H40" s="128">
        <v>133</v>
      </c>
      <c r="I40" s="222">
        <f>ROUND(H40/H10*100,2)</f>
        <v>0.11</v>
      </c>
      <c r="J40" s="128">
        <v>60</v>
      </c>
      <c r="K40" s="222">
        <f>ROUND(J40/J10*100,2)</f>
        <v>0.08</v>
      </c>
      <c r="L40" s="128">
        <v>73</v>
      </c>
      <c r="M40" s="222">
        <f>ROUND(L40/L10*100,2)</f>
        <v>0.15</v>
      </c>
      <c r="N40" s="128">
        <v>272</v>
      </c>
      <c r="O40" s="222">
        <f>ROUND(N40/N10*100,2)</f>
        <v>0.22</v>
      </c>
      <c r="P40" s="128">
        <v>141</v>
      </c>
      <c r="Q40" s="222">
        <f>ROUND(P40/P10*100,2)</f>
        <v>0.19</v>
      </c>
      <c r="R40" s="128">
        <v>131</v>
      </c>
      <c r="S40" s="222">
        <f>ROUND(R40/R10*100,2)</f>
        <v>0.25</v>
      </c>
      <c r="T40" s="128">
        <v>447</v>
      </c>
      <c r="U40" s="222">
        <f>ROUND(T40/T10*100,2)</f>
        <v>0.34</v>
      </c>
      <c r="V40" s="128">
        <v>236</v>
      </c>
      <c r="W40" s="222">
        <f>ROUND(V40/V10*100,2)</f>
        <v>0.31</v>
      </c>
      <c r="X40" s="128">
        <v>211</v>
      </c>
      <c r="Y40" s="222">
        <f>ROUND(X40/X10*100,2)</f>
        <v>0.39</v>
      </c>
      <c r="Z40" s="128">
        <v>460</v>
      </c>
      <c r="AA40" s="222">
        <f>ROUND(Z40/Z10*100,2)</f>
        <v>0.36</v>
      </c>
      <c r="AB40" s="128">
        <v>263</v>
      </c>
      <c r="AC40" s="222">
        <f>ROUND(AB40/AB10*100,2)</f>
        <v>0.35</v>
      </c>
      <c r="AD40" s="128">
        <v>197</v>
      </c>
      <c r="AE40" s="222">
        <f>ROUND(AD40/AD10*100,2)</f>
        <v>0.36</v>
      </c>
      <c r="AF40" s="128">
        <f>AH40+AJ40</f>
        <v>2139</v>
      </c>
      <c r="AG40" s="222">
        <f>ROUND(AF40/AF10*100,2)</f>
        <v>1.7</v>
      </c>
      <c r="AH40" s="128">
        <v>1213</v>
      </c>
      <c r="AI40" s="222">
        <f>ROUND(AH40/AH10*100,2)</f>
        <v>1.7</v>
      </c>
      <c r="AJ40" s="128">
        <v>926</v>
      </c>
      <c r="AK40" s="222">
        <f>ROUND(AJ40/AJ10*100,2)</f>
        <v>1.7</v>
      </c>
    </row>
    <row r="41" spans="1:37" ht="13.5" customHeight="1" x14ac:dyDescent="0.15">
      <c r="A41" s="124"/>
      <c r="B41" s="194"/>
      <c r="C41" s="194"/>
      <c r="D41" s="194"/>
      <c r="E41" s="194"/>
      <c r="F41" s="194"/>
      <c r="G41" s="194"/>
      <c r="H41" s="194"/>
      <c r="I41" s="194"/>
      <c r="J41" s="194"/>
      <c r="K41" s="194"/>
      <c r="L41" s="194"/>
      <c r="M41" s="194"/>
      <c r="N41" s="194"/>
      <c r="O41" s="194"/>
      <c r="P41" s="194"/>
      <c r="Q41" s="194"/>
      <c r="R41" s="194"/>
      <c r="S41" s="194"/>
      <c r="T41" s="194"/>
      <c r="U41" s="194"/>
      <c r="V41" s="194"/>
      <c r="W41" s="194"/>
      <c r="X41" s="194"/>
      <c r="Y41" s="194"/>
      <c r="Z41" s="194"/>
      <c r="AA41" s="194"/>
      <c r="AB41" s="194"/>
      <c r="AC41" s="194"/>
      <c r="AD41" s="194"/>
      <c r="AE41" s="194"/>
      <c r="AF41" s="194"/>
      <c r="AG41" s="194"/>
      <c r="AH41" s="194"/>
      <c r="AI41" s="194"/>
      <c r="AJ41" s="194"/>
      <c r="AK41" s="194"/>
    </row>
    <row r="42" spans="1:37" x14ac:dyDescent="0.15">
      <c r="A42" s="67" t="s">
        <v>1464</v>
      </c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</row>
  </sheetData>
  <mergeCells count="8">
    <mergeCell ref="A3:A4"/>
    <mergeCell ref="AF5:AK5"/>
    <mergeCell ref="B5:G5"/>
    <mergeCell ref="A5:A8"/>
    <mergeCell ref="H5:M5"/>
    <mergeCell ref="Z5:AE5"/>
    <mergeCell ref="N5:S5"/>
    <mergeCell ref="T5:Y5"/>
  </mergeCells>
  <phoneticPr fontId="1"/>
  <pageMargins left="0.70866141732283472" right="0.78740157480314965" top="0.55118110236220474" bottom="0.59055118110236227" header="0.51181102362204722" footer="0.51181102362204722"/>
  <pageSetup paperSize="9" scale="6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zoomScaleNormal="100" workbookViewId="0"/>
  </sheetViews>
  <sheetFormatPr defaultRowHeight="13.5" x14ac:dyDescent="0.15"/>
  <cols>
    <col min="1" max="1" width="32.625" style="122" customWidth="1"/>
    <col min="2" max="2" width="8.125" style="122" customWidth="1"/>
    <col min="3" max="7" width="6.75" style="122" customWidth="1"/>
    <col min="8" max="16384" width="9" style="122"/>
  </cols>
  <sheetData>
    <row r="1" spans="1:13" ht="24" customHeight="1" x14ac:dyDescent="0.15">
      <c r="A1" s="427" t="s">
        <v>1543</v>
      </c>
    </row>
    <row r="2" spans="1:13" ht="9" customHeight="1" x14ac:dyDescent="0.2">
      <c r="A2" s="233"/>
    </row>
    <row r="3" spans="1:13" ht="13.5" customHeight="1" x14ac:dyDescent="0.15">
      <c r="A3" s="67" t="s">
        <v>1542</v>
      </c>
    </row>
    <row r="4" spans="1:13" ht="9" customHeight="1" x14ac:dyDescent="0.15">
      <c r="A4" s="123"/>
      <c r="B4" s="123"/>
      <c r="C4" s="123"/>
      <c r="D4" s="123"/>
      <c r="E4" s="123"/>
      <c r="F4" s="123"/>
      <c r="G4" s="123"/>
    </row>
    <row r="5" spans="1:13" s="227" customFormat="1" ht="17.25" customHeight="1" x14ac:dyDescent="0.15">
      <c r="A5" s="484" t="s">
        <v>1515</v>
      </c>
      <c r="B5" s="489" t="s">
        <v>1561</v>
      </c>
      <c r="C5" s="490"/>
      <c r="D5" s="490"/>
      <c r="E5" s="490"/>
      <c r="F5" s="490"/>
      <c r="G5" s="490"/>
      <c r="H5" s="489" t="s">
        <v>1560</v>
      </c>
      <c r="I5" s="490"/>
      <c r="J5" s="490"/>
      <c r="K5" s="490"/>
      <c r="L5" s="490"/>
      <c r="M5" s="490"/>
    </row>
    <row r="6" spans="1:13" s="227" customFormat="1" ht="9" customHeight="1" x14ac:dyDescent="0.15">
      <c r="A6" s="494"/>
      <c r="B6" s="230"/>
      <c r="C6" s="229"/>
      <c r="D6" s="230"/>
      <c r="E6" s="229"/>
      <c r="F6" s="230"/>
      <c r="G6" s="229"/>
      <c r="H6" s="230"/>
      <c r="I6" s="229"/>
      <c r="J6" s="230"/>
      <c r="K6" s="229"/>
      <c r="L6" s="230"/>
      <c r="M6" s="229"/>
    </row>
    <row r="7" spans="1:13" s="227" customFormat="1" ht="17.25" customHeight="1" x14ac:dyDescent="0.15">
      <c r="A7" s="494"/>
      <c r="B7" s="406" t="s">
        <v>143</v>
      </c>
      <c r="C7" s="406" t="s">
        <v>1508</v>
      </c>
      <c r="D7" s="406" t="s">
        <v>87</v>
      </c>
      <c r="E7" s="406" t="s">
        <v>1508</v>
      </c>
      <c r="F7" s="406" t="s">
        <v>86</v>
      </c>
      <c r="G7" s="406" t="s">
        <v>1508</v>
      </c>
      <c r="H7" s="406" t="s">
        <v>143</v>
      </c>
      <c r="I7" s="406" t="s">
        <v>1508</v>
      </c>
      <c r="J7" s="406" t="s">
        <v>87</v>
      </c>
      <c r="K7" s="406" t="s">
        <v>1508</v>
      </c>
      <c r="L7" s="406" t="s">
        <v>86</v>
      </c>
      <c r="M7" s="406" t="s">
        <v>1508</v>
      </c>
    </row>
    <row r="8" spans="1:13" s="227" customFormat="1" ht="12" x14ac:dyDescent="0.15">
      <c r="A8" s="485"/>
      <c r="B8" s="228"/>
      <c r="C8" s="407" t="s">
        <v>1507</v>
      </c>
      <c r="D8" s="228"/>
      <c r="E8" s="407" t="s">
        <v>1507</v>
      </c>
      <c r="F8" s="228"/>
      <c r="G8" s="407" t="s">
        <v>1507</v>
      </c>
      <c r="H8" s="228"/>
      <c r="I8" s="407" t="s">
        <v>1507</v>
      </c>
      <c r="J8" s="228"/>
      <c r="K8" s="407" t="s">
        <v>1507</v>
      </c>
      <c r="L8" s="228"/>
      <c r="M8" s="407" t="s">
        <v>1507</v>
      </c>
    </row>
    <row r="9" spans="1:13" ht="16.5" customHeight="1" x14ac:dyDescent="0.15">
      <c r="A9" s="138"/>
    </row>
    <row r="10" spans="1:13" ht="16.5" customHeight="1" x14ac:dyDescent="0.15">
      <c r="A10" s="134" t="s">
        <v>1541</v>
      </c>
      <c r="B10" s="128">
        <v>120201</v>
      </c>
      <c r="C10" s="222">
        <v>100</v>
      </c>
      <c r="D10" s="128">
        <v>66402</v>
      </c>
      <c r="E10" s="222">
        <v>100</v>
      </c>
      <c r="F10" s="128">
        <v>53799</v>
      </c>
      <c r="G10" s="222">
        <v>100</v>
      </c>
      <c r="H10" s="128">
        <v>121849</v>
      </c>
      <c r="I10" s="222">
        <v>100</v>
      </c>
      <c r="J10" s="128">
        <v>66066</v>
      </c>
      <c r="K10" s="222">
        <v>100</v>
      </c>
      <c r="L10" s="128">
        <v>55783</v>
      </c>
      <c r="M10" s="222">
        <v>100</v>
      </c>
    </row>
    <row r="11" spans="1:13" ht="17.25" customHeight="1" x14ac:dyDescent="0.15">
      <c r="A11" s="134"/>
      <c r="B11" s="128"/>
      <c r="C11" s="222"/>
      <c r="D11" s="128"/>
      <c r="E11" s="222"/>
      <c r="F11" s="128"/>
      <c r="G11" s="222"/>
      <c r="H11" s="128"/>
      <c r="I11" s="222"/>
      <c r="J11" s="128"/>
      <c r="K11" s="222"/>
      <c r="L11" s="128"/>
      <c r="M11" s="222"/>
    </row>
    <row r="12" spans="1:13" x14ac:dyDescent="0.15">
      <c r="A12" s="134" t="s">
        <v>1540</v>
      </c>
      <c r="B12" s="128">
        <v>4665</v>
      </c>
      <c r="C12" s="222">
        <f>ROUND(B12/B10*100,2)</f>
        <v>3.88</v>
      </c>
      <c r="D12" s="128">
        <v>2744</v>
      </c>
      <c r="E12" s="222">
        <f>ROUND(D12/D10*100,2)</f>
        <v>4.13</v>
      </c>
      <c r="F12" s="128">
        <v>1921</v>
      </c>
      <c r="G12" s="222">
        <f>ROUND(F12/F10*100,2)</f>
        <v>3.57</v>
      </c>
      <c r="H12" s="128">
        <v>4229</v>
      </c>
      <c r="I12" s="222">
        <f>ROUND(H12/H$10*100,2)</f>
        <v>3.47</v>
      </c>
      <c r="J12" s="128">
        <v>2515</v>
      </c>
      <c r="K12" s="222">
        <f>ROUND(J12/J$10*100,2)</f>
        <v>3.81</v>
      </c>
      <c r="L12" s="128">
        <v>1714</v>
      </c>
      <c r="M12" s="222">
        <f>ROUND(L12/L$10*100,2)</f>
        <v>3.07</v>
      </c>
    </row>
    <row r="13" spans="1:13" ht="7.5" customHeight="1" x14ac:dyDescent="0.15">
      <c r="A13" s="134"/>
      <c r="B13" s="128"/>
      <c r="C13" s="222"/>
      <c r="D13" s="128"/>
      <c r="E13" s="222"/>
      <c r="F13" s="128"/>
      <c r="G13" s="222"/>
      <c r="H13" s="128"/>
      <c r="I13" s="222"/>
      <c r="J13" s="128"/>
      <c r="K13" s="222"/>
      <c r="L13" s="128"/>
      <c r="M13" s="222"/>
    </row>
    <row r="14" spans="1:13" x14ac:dyDescent="0.15">
      <c r="A14" s="131" t="s">
        <v>1539</v>
      </c>
      <c r="B14" s="128">
        <v>4582</v>
      </c>
      <c r="C14" s="222">
        <f>ROUND(B14/B10*100,2)</f>
        <v>3.81</v>
      </c>
      <c r="D14" s="128">
        <v>2674</v>
      </c>
      <c r="E14" s="222">
        <f>ROUND(D14/D10*100,2)</f>
        <v>4.03</v>
      </c>
      <c r="F14" s="128">
        <v>1908</v>
      </c>
      <c r="G14" s="222">
        <f>ROUND(F14/F10*100,2)</f>
        <v>3.55</v>
      </c>
      <c r="H14" s="128">
        <v>4148</v>
      </c>
      <c r="I14" s="222">
        <f>ROUND(H14/H10*100,2)</f>
        <v>3.4</v>
      </c>
      <c r="J14" s="128">
        <v>2447</v>
      </c>
      <c r="K14" s="222">
        <f>ROUND(J14/J10*100,2)</f>
        <v>3.7</v>
      </c>
      <c r="L14" s="128">
        <v>1701</v>
      </c>
      <c r="M14" s="222">
        <f>ROUND(L14/L10*100,2)</f>
        <v>3.05</v>
      </c>
    </row>
    <row r="15" spans="1:13" x14ac:dyDescent="0.15">
      <c r="A15" s="131" t="s">
        <v>1538</v>
      </c>
      <c r="B15" s="128">
        <v>71</v>
      </c>
      <c r="C15" s="222">
        <f>ROUND(B15/B10*100,2)</f>
        <v>0.06</v>
      </c>
      <c r="D15" s="128">
        <v>61</v>
      </c>
      <c r="E15" s="222">
        <f>ROUND(D15/D10*100,2)</f>
        <v>0.09</v>
      </c>
      <c r="F15" s="128">
        <v>10</v>
      </c>
      <c r="G15" s="222">
        <f>ROUND(F15/F10*100,2)</f>
        <v>0.02</v>
      </c>
      <c r="H15" s="128">
        <v>66</v>
      </c>
      <c r="I15" s="222">
        <f>ROUND(H15/H10*100,2)</f>
        <v>0.05</v>
      </c>
      <c r="J15" s="128">
        <v>57</v>
      </c>
      <c r="K15" s="222">
        <f>ROUND(J15/J10*100,2)</f>
        <v>0.09</v>
      </c>
      <c r="L15" s="128">
        <v>9</v>
      </c>
      <c r="M15" s="222">
        <f>ROUND(L15/L10*100,2)</f>
        <v>0.02</v>
      </c>
    </row>
    <row r="16" spans="1:13" x14ac:dyDescent="0.15">
      <c r="A16" s="131" t="s">
        <v>1537</v>
      </c>
      <c r="B16" s="128">
        <v>12</v>
      </c>
      <c r="C16" s="222">
        <f>ROUND(B16/B10*100,2)</f>
        <v>0.01</v>
      </c>
      <c r="D16" s="128">
        <v>9</v>
      </c>
      <c r="E16" s="222">
        <f>ROUND(D16/D10*100,2)</f>
        <v>0.01</v>
      </c>
      <c r="F16" s="128">
        <v>3</v>
      </c>
      <c r="G16" s="222">
        <f>ROUND(F16/F10*100,2)</f>
        <v>0.01</v>
      </c>
      <c r="H16" s="128">
        <v>15</v>
      </c>
      <c r="I16" s="222">
        <f>ROUND(H16/H10*100,2)</f>
        <v>0.01</v>
      </c>
      <c r="J16" s="128">
        <v>11</v>
      </c>
      <c r="K16" s="222">
        <f>ROUND(J16/J10*100,2)</f>
        <v>0.02</v>
      </c>
      <c r="L16" s="128">
        <v>4</v>
      </c>
      <c r="M16" s="222">
        <f>ROUND(L16/L10*100,2)</f>
        <v>0.01</v>
      </c>
    </row>
    <row r="17" spans="1:13" ht="18" customHeight="1" x14ac:dyDescent="0.15">
      <c r="A17" s="134"/>
      <c r="B17" s="128"/>
      <c r="C17" s="222"/>
      <c r="D17" s="128"/>
      <c r="E17" s="222"/>
      <c r="F17" s="128"/>
      <c r="G17" s="222"/>
      <c r="H17" s="128"/>
      <c r="I17" s="222"/>
      <c r="J17" s="128"/>
      <c r="K17" s="222"/>
      <c r="L17" s="128"/>
      <c r="M17" s="222"/>
    </row>
    <row r="18" spans="1:13" x14ac:dyDescent="0.15">
      <c r="A18" s="134" t="s">
        <v>1536</v>
      </c>
      <c r="B18" s="128">
        <v>23726</v>
      </c>
      <c r="C18" s="222">
        <v>19.7</v>
      </c>
      <c r="D18" s="128">
        <v>17037</v>
      </c>
      <c r="E18" s="222">
        <v>25.6</v>
      </c>
      <c r="F18" s="128">
        <v>6689</v>
      </c>
      <c r="G18" s="222">
        <v>12.4</v>
      </c>
      <c r="H18" s="128">
        <v>24026</v>
      </c>
      <c r="I18" s="222">
        <f>ROUND(H18/H$10*100,2)</f>
        <v>19.72</v>
      </c>
      <c r="J18" s="128">
        <v>17265</v>
      </c>
      <c r="K18" s="222">
        <f>ROUND(J18/J$10*100,2)</f>
        <v>26.13</v>
      </c>
      <c r="L18" s="128">
        <v>6761</v>
      </c>
      <c r="M18" s="222">
        <f>ROUND(L18/L$10*100,2)</f>
        <v>12.12</v>
      </c>
    </row>
    <row r="19" spans="1:13" ht="7.5" customHeight="1" x14ac:dyDescent="0.15">
      <c r="A19" s="134"/>
      <c r="B19" s="128"/>
      <c r="C19" s="222"/>
      <c r="D19" s="128"/>
      <c r="E19" s="222"/>
      <c r="F19" s="128"/>
      <c r="G19" s="222"/>
      <c r="H19" s="128"/>
      <c r="I19" s="222"/>
      <c r="J19" s="128"/>
      <c r="K19" s="222"/>
      <c r="L19" s="128"/>
      <c r="M19" s="222"/>
    </row>
    <row r="20" spans="1:13" x14ac:dyDescent="0.15">
      <c r="A20" s="131" t="s">
        <v>1559</v>
      </c>
      <c r="B20" s="128">
        <v>9</v>
      </c>
      <c r="C20" s="222">
        <f>ROUND(B20/B10*100,2)</f>
        <v>0.01</v>
      </c>
      <c r="D20" s="128">
        <v>9</v>
      </c>
      <c r="E20" s="222">
        <f>ROUND(D20/D10*100,2)</f>
        <v>0.01</v>
      </c>
      <c r="F20" s="128">
        <v>0</v>
      </c>
      <c r="G20" s="222">
        <f>ROUND(F20/F10*100,2)</f>
        <v>0</v>
      </c>
      <c r="H20" s="128">
        <v>16</v>
      </c>
      <c r="I20" s="222">
        <f>ROUND(H20/H10*100,2)</f>
        <v>0.01</v>
      </c>
      <c r="J20" s="128">
        <v>14</v>
      </c>
      <c r="K20" s="222">
        <f>ROUND(J20/J10*100,2)</f>
        <v>0.02</v>
      </c>
      <c r="L20" s="128">
        <v>2</v>
      </c>
      <c r="M20" s="222">
        <f>ROUND(L20/L10*100,2)</f>
        <v>0</v>
      </c>
    </row>
    <row r="21" spans="1:13" x14ac:dyDescent="0.15">
      <c r="A21" s="131" t="s">
        <v>1534</v>
      </c>
      <c r="B21" s="128">
        <v>8332</v>
      </c>
      <c r="C21" s="222">
        <f>ROUND(B21/B10*100,2)</f>
        <v>6.93</v>
      </c>
      <c r="D21" s="128">
        <v>6983</v>
      </c>
      <c r="E21" s="222">
        <f>ROUND(D21/D10*100,2)</f>
        <v>10.52</v>
      </c>
      <c r="F21" s="128">
        <v>1349</v>
      </c>
      <c r="G21" s="222">
        <f>ROUND(F21/F10*100,2)</f>
        <v>2.5099999999999998</v>
      </c>
      <c r="H21" s="128">
        <v>8627</v>
      </c>
      <c r="I21" s="222">
        <f>ROUND(H21/H10*100,2)</f>
        <v>7.08</v>
      </c>
      <c r="J21" s="128">
        <v>7099</v>
      </c>
      <c r="K21" s="222">
        <f>ROUND(J21/J10*100,2)</f>
        <v>10.75</v>
      </c>
      <c r="L21" s="128">
        <v>1528</v>
      </c>
      <c r="M21" s="222">
        <f>ROUND(L21/L10*100,2)</f>
        <v>2.74</v>
      </c>
    </row>
    <row r="22" spans="1:13" x14ac:dyDescent="0.15">
      <c r="A22" s="131" t="s">
        <v>1533</v>
      </c>
      <c r="B22" s="128">
        <v>15385</v>
      </c>
      <c r="C22" s="222">
        <f>ROUND(B22/B10*100,2)</f>
        <v>12.8</v>
      </c>
      <c r="D22" s="128">
        <v>10045</v>
      </c>
      <c r="E22" s="222">
        <f>ROUND(D22/D10*100,2)</f>
        <v>15.13</v>
      </c>
      <c r="F22" s="128">
        <v>5340</v>
      </c>
      <c r="G22" s="222">
        <f>ROUND(F22/F10*100,2)</f>
        <v>9.93</v>
      </c>
      <c r="H22" s="128">
        <v>15383</v>
      </c>
      <c r="I22" s="222">
        <f>ROUND(H22/H10*100,2)</f>
        <v>12.62</v>
      </c>
      <c r="J22" s="128">
        <v>10152</v>
      </c>
      <c r="K22" s="222">
        <f>ROUND(J22/J10*100,2)</f>
        <v>15.37</v>
      </c>
      <c r="L22" s="128">
        <v>5231</v>
      </c>
      <c r="M22" s="222">
        <f>ROUND(L22/L10*100,2)</f>
        <v>9.3800000000000008</v>
      </c>
    </row>
    <row r="23" spans="1:13" ht="17.25" customHeight="1" x14ac:dyDescent="0.15">
      <c r="A23" s="134"/>
      <c r="B23" s="128"/>
      <c r="C23" s="222"/>
      <c r="D23" s="128"/>
      <c r="E23" s="222"/>
      <c r="F23" s="128"/>
      <c r="G23" s="222"/>
      <c r="H23" s="128"/>
      <c r="I23" s="222"/>
      <c r="J23" s="128"/>
      <c r="K23" s="222"/>
      <c r="L23" s="128"/>
      <c r="M23" s="222"/>
    </row>
    <row r="24" spans="1:13" x14ac:dyDescent="0.15">
      <c r="A24" s="134" t="s">
        <v>1532</v>
      </c>
      <c r="B24" s="128">
        <v>87683</v>
      </c>
      <c r="C24" s="222">
        <v>73</v>
      </c>
      <c r="D24" s="128">
        <v>44423</v>
      </c>
      <c r="E24" s="222">
        <v>67</v>
      </c>
      <c r="F24" s="128">
        <v>43260</v>
      </c>
      <c r="G24" s="222">
        <v>80.400000000000006</v>
      </c>
      <c r="H24" s="128">
        <v>89146</v>
      </c>
      <c r="I24" s="222">
        <f>ROUND(H24/H$10*100,2)</f>
        <v>73.16</v>
      </c>
      <c r="J24" s="128">
        <v>43852</v>
      </c>
      <c r="K24" s="222">
        <f>ROUND(J24/J$10*100,2)</f>
        <v>66.38</v>
      </c>
      <c r="L24" s="128">
        <v>45294</v>
      </c>
      <c r="M24" s="222">
        <f>ROUND(L24/L$10*100,2)</f>
        <v>81.2</v>
      </c>
    </row>
    <row r="25" spans="1:13" ht="7.5" customHeight="1" x14ac:dyDescent="0.15">
      <c r="A25" s="134"/>
      <c r="B25" s="128"/>
      <c r="C25" s="222"/>
      <c r="D25" s="128"/>
      <c r="E25" s="222"/>
      <c r="F25" s="128"/>
      <c r="G25" s="222"/>
      <c r="H25" s="128"/>
      <c r="I25" s="222"/>
      <c r="J25" s="128"/>
      <c r="K25" s="222"/>
      <c r="L25" s="128"/>
      <c r="M25" s="222"/>
    </row>
    <row r="26" spans="1:13" x14ac:dyDescent="0.15">
      <c r="A26" s="234" t="s">
        <v>1558</v>
      </c>
      <c r="B26" s="128">
        <v>768</v>
      </c>
      <c r="C26" s="222">
        <f>ROUND(B26/B10*100,2)</f>
        <v>0.64</v>
      </c>
      <c r="D26" s="128">
        <v>664</v>
      </c>
      <c r="E26" s="222">
        <f>ROUND(D26/D10*100,2)</f>
        <v>1</v>
      </c>
      <c r="F26" s="128">
        <v>104</v>
      </c>
      <c r="G26" s="222">
        <f>ROUND(F26/F10*100,2)</f>
        <v>0.19</v>
      </c>
      <c r="H26" s="128">
        <v>795</v>
      </c>
      <c r="I26" s="222">
        <f>ROUND(H26/H10*100,2)</f>
        <v>0.65</v>
      </c>
      <c r="J26" s="128">
        <v>685</v>
      </c>
      <c r="K26" s="222">
        <f>ROUND(J26/J10*100,2)</f>
        <v>1.04</v>
      </c>
      <c r="L26" s="128">
        <v>110</v>
      </c>
      <c r="M26" s="222">
        <f>ROUND(L26/L10*100,2)</f>
        <v>0.2</v>
      </c>
    </row>
    <row r="27" spans="1:13" x14ac:dyDescent="0.15">
      <c r="A27" s="234" t="s">
        <v>1557</v>
      </c>
      <c r="B27" s="128">
        <v>2238</v>
      </c>
      <c r="C27" s="222">
        <f>ROUND(B27/B10*100,2)</f>
        <v>1.86</v>
      </c>
      <c r="D27" s="128">
        <v>1599</v>
      </c>
      <c r="E27" s="222">
        <f>ROUND(D27/D10*100,2)</f>
        <v>2.41</v>
      </c>
      <c r="F27" s="128">
        <v>639</v>
      </c>
      <c r="G27" s="222">
        <f>ROUND(F27/F10*100,2)</f>
        <v>1.19</v>
      </c>
      <c r="H27" s="128">
        <v>2267</v>
      </c>
      <c r="I27" s="222">
        <f>ROUND(H27/H10*100,2)</f>
        <v>1.86</v>
      </c>
      <c r="J27" s="128">
        <v>1586</v>
      </c>
      <c r="K27" s="222">
        <f>ROUND(J27/J10*100,2)</f>
        <v>2.4</v>
      </c>
      <c r="L27" s="128">
        <v>681</v>
      </c>
      <c r="M27" s="222">
        <f>ROUND(L27/L10*100,2)</f>
        <v>1.22</v>
      </c>
    </row>
    <row r="28" spans="1:13" x14ac:dyDescent="0.15">
      <c r="A28" s="131" t="s">
        <v>1556</v>
      </c>
      <c r="B28" s="128">
        <v>5162</v>
      </c>
      <c r="C28" s="222">
        <f>ROUND(B28/B10*100,2)</f>
        <v>4.29</v>
      </c>
      <c r="D28" s="128">
        <v>4285</v>
      </c>
      <c r="E28" s="222">
        <f>ROUND(D28/D10*100,2)</f>
        <v>6.45</v>
      </c>
      <c r="F28" s="128">
        <v>877</v>
      </c>
      <c r="G28" s="222">
        <f>ROUND(F28/F10*100,2)</f>
        <v>1.63</v>
      </c>
      <c r="H28" s="128">
        <v>4776</v>
      </c>
      <c r="I28" s="222">
        <f>ROUND(H28/H10*100,2)</f>
        <v>3.92</v>
      </c>
      <c r="J28" s="128">
        <v>3976</v>
      </c>
      <c r="K28" s="222">
        <f>ROUND(J28/J10*100,2)</f>
        <v>6.02</v>
      </c>
      <c r="L28" s="128">
        <v>800</v>
      </c>
      <c r="M28" s="222">
        <f>ROUND(L28/L10*100,2)</f>
        <v>1.43</v>
      </c>
    </row>
    <row r="29" spans="1:13" x14ac:dyDescent="0.15">
      <c r="A29" s="131" t="s">
        <v>1555</v>
      </c>
      <c r="B29" s="128">
        <v>23270</v>
      </c>
      <c r="C29" s="222">
        <f>ROUND(B29/B10*100,2)</f>
        <v>19.36</v>
      </c>
      <c r="D29" s="128">
        <v>12064</v>
      </c>
      <c r="E29" s="222">
        <f>ROUND(D29/D10*100,2)</f>
        <v>18.170000000000002</v>
      </c>
      <c r="F29" s="128">
        <v>11206</v>
      </c>
      <c r="G29" s="222">
        <f>ROUND(F29/F10*100,2)</f>
        <v>20.83</v>
      </c>
      <c r="H29" s="128">
        <v>22066</v>
      </c>
      <c r="I29" s="222">
        <f>ROUND(H29/H10*100,2)</f>
        <v>18.11</v>
      </c>
      <c r="J29" s="128">
        <v>11048</v>
      </c>
      <c r="K29" s="222">
        <f>ROUND(J29/J10*100,2)</f>
        <v>16.72</v>
      </c>
      <c r="L29" s="128">
        <v>11018</v>
      </c>
      <c r="M29" s="222">
        <f>ROUND(L29/L10*100,2)</f>
        <v>19.75</v>
      </c>
    </row>
    <row r="30" spans="1:13" x14ac:dyDescent="0.15">
      <c r="A30" s="131" t="s">
        <v>1554</v>
      </c>
      <c r="B30" s="128">
        <v>4531</v>
      </c>
      <c r="C30" s="222">
        <f>ROUND(B30/B10*100,2)</f>
        <v>3.77</v>
      </c>
      <c r="D30" s="128">
        <v>2323</v>
      </c>
      <c r="E30" s="222">
        <f>ROUND(D30/D10*100,2)</f>
        <v>3.5</v>
      </c>
      <c r="F30" s="128">
        <v>2208</v>
      </c>
      <c r="G30" s="222">
        <f>ROUND(F30/F10*100,2)</f>
        <v>4.0999999999999996</v>
      </c>
      <c r="H30" s="128">
        <v>4441</v>
      </c>
      <c r="I30" s="222">
        <f>ROUND(H30/H10*100,2)</f>
        <v>3.64</v>
      </c>
      <c r="J30" s="128">
        <v>2248</v>
      </c>
      <c r="K30" s="222">
        <f>ROUND(J30/J10*100,2)</f>
        <v>3.4</v>
      </c>
      <c r="L30" s="128">
        <v>2193</v>
      </c>
      <c r="M30" s="222">
        <f>ROUND(L30/L10*100,2)</f>
        <v>3.93</v>
      </c>
    </row>
    <row r="31" spans="1:13" x14ac:dyDescent="0.15">
      <c r="A31" s="131" t="s">
        <v>1553</v>
      </c>
      <c r="B31" s="128">
        <v>1927</v>
      </c>
      <c r="C31" s="222">
        <f>ROUND(B31/B10*100,2)</f>
        <v>1.6</v>
      </c>
      <c r="D31" s="128">
        <v>1124</v>
      </c>
      <c r="E31" s="222">
        <f>ROUND(D31/D10*100,2)</f>
        <v>1.69</v>
      </c>
      <c r="F31" s="128">
        <v>803</v>
      </c>
      <c r="G31" s="222">
        <f>ROUND(F31/F10*100,2)</f>
        <v>1.49</v>
      </c>
      <c r="H31" s="128">
        <v>2137</v>
      </c>
      <c r="I31" s="222">
        <f>ROUND(H31/H10*100,2)</f>
        <v>1.75</v>
      </c>
      <c r="J31" s="128">
        <v>1253</v>
      </c>
      <c r="K31" s="222">
        <f>ROUND(J31/J10*100,2)</f>
        <v>1.9</v>
      </c>
      <c r="L31" s="128">
        <v>884</v>
      </c>
      <c r="M31" s="222">
        <f>ROUND(L31/L10*100,2)</f>
        <v>1.58</v>
      </c>
    </row>
    <row r="32" spans="1:13" x14ac:dyDescent="0.15">
      <c r="A32" s="131" t="s">
        <v>1552</v>
      </c>
      <c r="B32" s="128">
        <v>3260</v>
      </c>
      <c r="C32" s="222">
        <f>ROUND(B32/B10*100,2)</f>
        <v>2.71</v>
      </c>
      <c r="D32" s="128">
        <v>2135</v>
      </c>
      <c r="E32" s="222">
        <f>ROUND(D32/D10*100,2)</f>
        <v>3.22</v>
      </c>
      <c r="F32" s="128">
        <v>1125</v>
      </c>
      <c r="G32" s="222">
        <f>ROUND(F32/F10*100,2)</f>
        <v>2.09</v>
      </c>
      <c r="H32" s="128">
        <v>3426</v>
      </c>
      <c r="I32" s="222">
        <f>ROUND(H32/H10*100,2)</f>
        <v>2.81</v>
      </c>
      <c r="J32" s="128">
        <v>2230</v>
      </c>
      <c r="K32" s="222">
        <f>ROUND(J32/J10*100,2)</f>
        <v>3.38</v>
      </c>
      <c r="L32" s="128">
        <v>1196</v>
      </c>
      <c r="M32" s="222">
        <f>ROUND(L32/L10*100,2)</f>
        <v>2.14</v>
      </c>
    </row>
    <row r="33" spans="1:13" x14ac:dyDescent="0.15">
      <c r="A33" s="131" t="s">
        <v>1551</v>
      </c>
      <c r="B33" s="128">
        <v>7522</v>
      </c>
      <c r="C33" s="222">
        <f>ROUND(B33/B10*100,2)</f>
        <v>6.26</v>
      </c>
      <c r="D33" s="128">
        <v>2831</v>
      </c>
      <c r="E33" s="222">
        <f>ROUND(D33/D10*100,2)</f>
        <v>4.26</v>
      </c>
      <c r="F33" s="128">
        <v>4691</v>
      </c>
      <c r="G33" s="222">
        <f>ROUND(F33/F10*100,2)</f>
        <v>8.7200000000000006</v>
      </c>
      <c r="H33" s="128">
        <v>7130</v>
      </c>
      <c r="I33" s="222">
        <f>ROUND(H33/H10*100,2)</f>
        <v>5.85</v>
      </c>
      <c r="J33" s="128">
        <v>2638</v>
      </c>
      <c r="K33" s="222">
        <f>ROUND(J33/J10*100,2)</f>
        <v>3.99</v>
      </c>
      <c r="L33" s="128">
        <v>4492</v>
      </c>
      <c r="M33" s="222">
        <f>ROUND(L33/L10*100,2)</f>
        <v>8.0500000000000007</v>
      </c>
    </row>
    <row r="34" spans="1:13" x14ac:dyDescent="0.15">
      <c r="A34" s="131" t="s">
        <v>1550</v>
      </c>
      <c r="B34" s="128">
        <v>4736</v>
      </c>
      <c r="C34" s="222">
        <f>ROUND(B34/B10*100,2)</f>
        <v>3.94</v>
      </c>
      <c r="D34" s="128">
        <v>1770</v>
      </c>
      <c r="E34" s="222">
        <f>ROUND(D34/D10*100,2)</f>
        <v>2.67</v>
      </c>
      <c r="F34" s="128">
        <v>2966</v>
      </c>
      <c r="G34" s="222">
        <f>ROUND(F34/F10*100,2)</f>
        <v>5.51</v>
      </c>
      <c r="H34" s="128">
        <v>4490</v>
      </c>
      <c r="I34" s="222">
        <f>ROUND(H34/H10*100,2)</f>
        <v>3.68</v>
      </c>
      <c r="J34" s="128">
        <v>1641</v>
      </c>
      <c r="K34" s="222">
        <f>ROUND(J34/J10*100,2)</f>
        <v>2.48</v>
      </c>
      <c r="L34" s="128">
        <v>2849</v>
      </c>
      <c r="M34" s="222">
        <f>ROUND(L34/L10*100,2)</f>
        <v>5.1100000000000003</v>
      </c>
    </row>
    <row r="35" spans="1:13" x14ac:dyDescent="0.15">
      <c r="A35" s="131" t="s">
        <v>1549</v>
      </c>
      <c r="B35" s="128">
        <v>6642</v>
      </c>
      <c r="C35" s="222">
        <f>ROUND(B35/B10*100,2)</f>
        <v>5.53</v>
      </c>
      <c r="D35" s="128">
        <v>3128</v>
      </c>
      <c r="E35" s="222">
        <f>ROUND(D35/D10*100,2)</f>
        <v>4.71</v>
      </c>
      <c r="F35" s="128">
        <v>3514</v>
      </c>
      <c r="G35" s="222">
        <f>ROUND(F35/F10*100,2)</f>
        <v>6.53</v>
      </c>
      <c r="H35" s="128">
        <v>6512</v>
      </c>
      <c r="I35" s="222">
        <f>ROUND(H35/H10*100,2)</f>
        <v>5.34</v>
      </c>
      <c r="J35" s="128">
        <v>3084</v>
      </c>
      <c r="K35" s="222">
        <f>ROUND(J35/J10*100,2)</f>
        <v>4.67</v>
      </c>
      <c r="L35" s="128">
        <v>3428</v>
      </c>
      <c r="M35" s="222">
        <f>ROUND(L35/L10*100,2)</f>
        <v>6.15</v>
      </c>
    </row>
    <row r="36" spans="1:13" x14ac:dyDescent="0.15">
      <c r="A36" s="131" t="s">
        <v>1548</v>
      </c>
      <c r="B36" s="128">
        <v>14518</v>
      </c>
      <c r="C36" s="222">
        <f>ROUND(B36/B10*100,2)</f>
        <v>12.08</v>
      </c>
      <c r="D36" s="128">
        <v>3855</v>
      </c>
      <c r="E36" s="222">
        <f>ROUND(D36/D10*100,2)</f>
        <v>5.81</v>
      </c>
      <c r="F36" s="128">
        <v>10663</v>
      </c>
      <c r="G36" s="222">
        <f>ROUND(F36/F10*100,2)</f>
        <v>19.82</v>
      </c>
      <c r="H36" s="128">
        <v>17075</v>
      </c>
      <c r="I36" s="222">
        <f>ROUND(H36/H10*100,2)</f>
        <v>14.01</v>
      </c>
      <c r="J36" s="128">
        <v>4548</v>
      </c>
      <c r="K36" s="222">
        <f>ROUND(J36/J10*100,2)</f>
        <v>6.88</v>
      </c>
      <c r="L36" s="128">
        <v>12527</v>
      </c>
      <c r="M36" s="222">
        <f>ROUND(L36/L10*100,2)</f>
        <v>22.46</v>
      </c>
    </row>
    <row r="37" spans="1:13" x14ac:dyDescent="0.15">
      <c r="A37" s="131" t="s">
        <v>1547</v>
      </c>
      <c r="B37" s="128">
        <v>862</v>
      </c>
      <c r="C37" s="222">
        <f>ROUND(B37/B10*100,2)</f>
        <v>0.72</v>
      </c>
      <c r="D37" s="128">
        <v>503</v>
      </c>
      <c r="E37" s="222">
        <f>ROUND(D37/D10*100,2)</f>
        <v>0.76</v>
      </c>
      <c r="F37" s="128">
        <v>359</v>
      </c>
      <c r="G37" s="222">
        <f>ROUND(F37/F10*100,2)</f>
        <v>0.67</v>
      </c>
      <c r="H37" s="128">
        <v>1219</v>
      </c>
      <c r="I37" s="222">
        <f>ROUND(H37/H10*100,2)</f>
        <v>1</v>
      </c>
      <c r="J37" s="128">
        <v>773</v>
      </c>
      <c r="K37" s="222">
        <f>ROUND(J37/J10*100,2)</f>
        <v>1.17</v>
      </c>
      <c r="L37" s="128">
        <v>446</v>
      </c>
      <c r="M37" s="222">
        <f>ROUND(L37/L10*100,2)</f>
        <v>0.8</v>
      </c>
    </row>
    <row r="38" spans="1:13" x14ac:dyDescent="0.15">
      <c r="A38" s="235" t="s">
        <v>1546</v>
      </c>
      <c r="B38" s="128">
        <v>6617</v>
      </c>
      <c r="C38" s="222">
        <f>ROUND(B38/B10*100,2)</f>
        <v>5.5</v>
      </c>
      <c r="D38" s="128">
        <v>3957</v>
      </c>
      <c r="E38" s="222">
        <f>ROUND(D38/D10*100,2)</f>
        <v>5.96</v>
      </c>
      <c r="F38" s="128">
        <v>2660</v>
      </c>
      <c r="G38" s="222">
        <f>ROUND(F38/F10*100,2)</f>
        <v>4.9400000000000004</v>
      </c>
      <c r="H38" s="128">
        <v>7112</v>
      </c>
      <c r="I38" s="222">
        <f>ROUND(H38/H10*100,2)</f>
        <v>5.84</v>
      </c>
      <c r="J38" s="128">
        <v>4126</v>
      </c>
      <c r="K38" s="222">
        <f>ROUND(J38/J10*100,2)</f>
        <v>6.25</v>
      </c>
      <c r="L38" s="128">
        <v>2986</v>
      </c>
      <c r="M38" s="222">
        <f>ROUND(L38/L10*100,2)</f>
        <v>5.35</v>
      </c>
    </row>
    <row r="39" spans="1:13" x14ac:dyDescent="0.15">
      <c r="A39" s="234" t="s">
        <v>1545</v>
      </c>
      <c r="B39" s="128">
        <v>5630</v>
      </c>
      <c r="C39" s="222">
        <f>ROUND(B39/B10*100,2)</f>
        <v>4.68</v>
      </c>
      <c r="D39" s="128">
        <v>4185</v>
      </c>
      <c r="E39" s="222">
        <f>ROUND(D39/D10*100,2)</f>
        <v>6.3</v>
      </c>
      <c r="F39" s="128">
        <v>1445</v>
      </c>
      <c r="G39" s="222">
        <f>ROUND(F39/F10*100,2)</f>
        <v>2.69</v>
      </c>
      <c r="H39" s="128">
        <v>5700</v>
      </c>
      <c r="I39" s="222">
        <f>ROUND(H39/H10*100,2)</f>
        <v>4.68</v>
      </c>
      <c r="J39" s="128">
        <v>4016</v>
      </c>
      <c r="K39" s="222">
        <f>ROUND(J39/J10*100,2)</f>
        <v>6.08</v>
      </c>
      <c r="L39" s="128">
        <v>1684</v>
      </c>
      <c r="M39" s="222">
        <f>ROUND(L39/L10*100,2)</f>
        <v>3.02</v>
      </c>
    </row>
    <row r="40" spans="1:13" ht="13.5" customHeight="1" x14ac:dyDescent="0.15">
      <c r="A40" s="131" t="s">
        <v>1518</v>
      </c>
      <c r="B40" s="128"/>
      <c r="C40" s="222"/>
      <c r="D40" s="128"/>
      <c r="E40" s="222"/>
      <c r="F40" s="128"/>
      <c r="G40" s="222"/>
      <c r="H40" s="128"/>
      <c r="I40" s="222"/>
      <c r="J40" s="128"/>
      <c r="K40" s="222"/>
      <c r="L40" s="128"/>
      <c r="M40" s="222"/>
    </row>
    <row r="41" spans="1:13" x14ac:dyDescent="0.15">
      <c r="A41" s="134" t="s">
        <v>1544</v>
      </c>
      <c r="B41" s="128">
        <v>4127</v>
      </c>
      <c r="C41" s="222">
        <f>ROUND(B41/B10*100,2)</f>
        <v>3.43</v>
      </c>
      <c r="D41" s="128">
        <v>2198</v>
      </c>
      <c r="E41" s="222">
        <f>ROUND(D41/D10*100,2)</f>
        <v>3.31</v>
      </c>
      <c r="F41" s="128">
        <v>1929</v>
      </c>
      <c r="G41" s="222">
        <f>ROUND(F41/F10*100,2)</f>
        <v>3.59</v>
      </c>
      <c r="H41" s="128">
        <v>4448</v>
      </c>
      <c r="I41" s="222">
        <f>ROUND(H41/H10*100,2)</f>
        <v>3.65</v>
      </c>
      <c r="J41" s="128">
        <v>2434</v>
      </c>
      <c r="K41" s="222">
        <f>ROUND(J41/J10*100,2)</f>
        <v>3.68</v>
      </c>
      <c r="L41" s="128">
        <v>2014</v>
      </c>
      <c r="M41" s="222">
        <f>ROUND(L41/L10*100,2)</f>
        <v>3.61</v>
      </c>
    </row>
    <row r="42" spans="1:13" ht="13.5" customHeight="1" x14ac:dyDescent="0.15">
      <c r="A42" s="124"/>
      <c r="B42" s="194"/>
      <c r="C42" s="194"/>
      <c r="D42" s="194"/>
      <c r="E42" s="194"/>
      <c r="F42" s="194"/>
      <c r="G42" s="194"/>
      <c r="H42" s="123"/>
      <c r="I42" s="123"/>
      <c r="J42" s="123"/>
      <c r="K42" s="123"/>
      <c r="L42" s="123"/>
      <c r="M42" s="123"/>
    </row>
    <row r="43" spans="1:13" x14ac:dyDescent="0.15">
      <c r="A43" s="67" t="s">
        <v>1464</v>
      </c>
      <c r="B43" s="67"/>
      <c r="C43" s="67"/>
      <c r="D43" s="67"/>
      <c r="E43" s="67"/>
      <c r="F43" s="67"/>
      <c r="G43" s="67"/>
    </row>
    <row r="44" spans="1:13" x14ac:dyDescent="0.15">
      <c r="I44" s="236"/>
    </row>
    <row r="45" spans="1:13" x14ac:dyDescent="0.15">
      <c r="I45" s="236"/>
    </row>
    <row r="46" spans="1:13" x14ac:dyDescent="0.15">
      <c r="I46" s="236"/>
    </row>
    <row r="47" spans="1:13" x14ac:dyDescent="0.15">
      <c r="I47" s="236"/>
    </row>
  </sheetData>
  <mergeCells count="3">
    <mergeCell ref="A5:A8"/>
    <mergeCell ref="B5:G5"/>
    <mergeCell ref="H5:M5"/>
  </mergeCells>
  <phoneticPr fontId="1"/>
  <pageMargins left="0.70866141732283472" right="0.78740157480314965" top="0.55118110236220474" bottom="0.59055118110236227" header="0.51181102362204722" footer="0.51181102362204722"/>
  <pageSetup paperSize="9" scale="68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7"/>
  <sheetViews>
    <sheetView zoomScaleNormal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30.875" style="433" customWidth="1"/>
    <col min="2" max="2" width="8.875" style="433" customWidth="1"/>
    <col min="3" max="3" width="6.625" style="433" customWidth="1"/>
    <col min="4" max="4" width="7" style="433" bestFit="1" customWidth="1"/>
    <col min="5" max="5" width="4.75" style="433" bestFit="1" customWidth="1"/>
    <col min="6" max="6" width="9.25" style="433" bestFit="1" customWidth="1"/>
    <col min="7" max="7" width="6.25" style="433" bestFit="1" customWidth="1"/>
    <col min="8" max="8" width="6.875" style="433" bestFit="1" customWidth="1"/>
    <col min="9" max="9" width="9.25" style="433" bestFit="1" customWidth="1"/>
    <col min="10" max="10" width="7" style="433" customWidth="1"/>
    <col min="11" max="11" width="7.625" style="433" customWidth="1"/>
    <col min="12" max="12" width="7" style="433" customWidth="1"/>
    <col min="13" max="13" width="8.375" style="433" customWidth="1"/>
    <col min="14" max="25" width="9.25" style="433" bestFit="1" customWidth="1"/>
    <col min="26" max="26" width="7" style="433" bestFit="1" customWidth="1"/>
    <col min="27" max="27" width="4.75" style="433" bestFit="1" customWidth="1"/>
    <col min="28" max="28" width="9.25" style="433" bestFit="1" customWidth="1"/>
    <col min="29" max="29" width="6.25" style="433" bestFit="1" customWidth="1"/>
    <col min="30" max="30" width="6.875" style="433" bestFit="1" customWidth="1"/>
    <col min="31" max="31" width="9.25" style="433" bestFit="1" customWidth="1"/>
    <col min="32" max="32" width="6.625" style="433" customWidth="1"/>
    <col min="33" max="33" width="7.875" style="433" customWidth="1"/>
    <col min="34" max="34" width="7.625" style="433" customWidth="1"/>
    <col min="35" max="35" width="8" style="433" customWidth="1"/>
    <col min="36" max="39" width="9.25" style="433" bestFit="1" customWidth="1"/>
    <col min="40" max="40" width="8" style="433" customWidth="1"/>
    <col min="41" max="41" width="7" style="433" customWidth="1"/>
    <col min="42" max="42" width="7.75" style="433" customWidth="1"/>
    <col min="43" max="44" width="9.25" style="433" bestFit="1" customWidth="1"/>
    <col min="45" max="45" width="8.125" style="433" customWidth="1"/>
    <col min="46" max="16384" width="9" style="433"/>
  </cols>
  <sheetData>
    <row r="1" spans="1:45" ht="24" customHeight="1" x14ac:dyDescent="0.15">
      <c r="A1" s="562" t="s">
        <v>1628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  <c r="N1" s="432"/>
      <c r="O1" s="432"/>
      <c r="P1" s="432"/>
      <c r="Q1" s="432"/>
      <c r="R1" s="432"/>
      <c r="S1" s="432"/>
      <c r="T1" s="432"/>
      <c r="U1" s="432"/>
      <c r="V1" s="432"/>
      <c r="W1" s="432"/>
      <c r="X1" s="432"/>
      <c r="Y1" s="432"/>
      <c r="Z1" s="432"/>
      <c r="AA1" s="432"/>
      <c r="AB1" s="432"/>
      <c r="AC1" s="432"/>
      <c r="AD1" s="432"/>
      <c r="AE1" s="432"/>
      <c r="AF1" s="432"/>
      <c r="AG1" s="432"/>
      <c r="AH1" s="432"/>
      <c r="AI1" s="432"/>
      <c r="AJ1" s="432"/>
      <c r="AK1" s="432"/>
      <c r="AL1" s="432"/>
      <c r="AM1" s="432"/>
      <c r="AN1" s="432"/>
      <c r="AO1" s="432"/>
      <c r="AP1" s="432"/>
      <c r="AQ1" s="432"/>
      <c r="AR1" s="432"/>
      <c r="AS1" s="432"/>
    </row>
    <row r="3" spans="1:45" x14ac:dyDescent="0.15">
      <c r="A3" s="497" t="s">
        <v>1627</v>
      </c>
      <c r="B3" s="498" t="s">
        <v>1626</v>
      </c>
      <c r="C3" s="499"/>
      <c r="D3" s="499"/>
      <c r="E3" s="499"/>
      <c r="F3" s="499"/>
      <c r="G3" s="499"/>
      <c r="H3" s="499"/>
      <c r="I3" s="499"/>
      <c r="J3" s="499"/>
      <c r="K3" s="499"/>
      <c r="L3" s="499"/>
      <c r="M3" s="499"/>
      <c r="N3" s="499"/>
      <c r="O3" s="499"/>
      <c r="P3" s="499"/>
      <c r="Q3" s="499"/>
      <c r="R3" s="499"/>
      <c r="S3" s="499"/>
      <c r="T3" s="499"/>
      <c r="U3" s="499"/>
      <c r="V3" s="499"/>
      <c r="W3" s="499"/>
      <c r="X3" s="499" t="s">
        <v>1625</v>
      </c>
      <c r="Y3" s="499"/>
      <c r="Z3" s="499"/>
      <c r="AA3" s="499"/>
      <c r="AB3" s="499"/>
      <c r="AC3" s="499"/>
      <c r="AD3" s="499"/>
      <c r="AE3" s="499"/>
      <c r="AF3" s="499"/>
      <c r="AG3" s="499"/>
      <c r="AH3" s="499"/>
      <c r="AI3" s="499"/>
      <c r="AJ3" s="499"/>
      <c r="AK3" s="499"/>
      <c r="AL3" s="499"/>
      <c r="AM3" s="499"/>
      <c r="AN3" s="499"/>
      <c r="AO3" s="499"/>
      <c r="AP3" s="499"/>
      <c r="AQ3" s="499"/>
      <c r="AR3" s="499"/>
      <c r="AS3" s="499"/>
    </row>
    <row r="4" spans="1:45" ht="56.25" x14ac:dyDescent="0.15">
      <c r="A4" s="498"/>
      <c r="B4" s="434" t="s">
        <v>1623</v>
      </c>
      <c r="C4" s="435" t="s">
        <v>1624</v>
      </c>
      <c r="D4" s="435" t="s">
        <v>1621</v>
      </c>
      <c r="E4" s="435" t="s">
        <v>1620</v>
      </c>
      <c r="F4" s="435" t="s">
        <v>1619</v>
      </c>
      <c r="G4" s="435" t="s">
        <v>1618</v>
      </c>
      <c r="H4" s="435" t="s">
        <v>1617</v>
      </c>
      <c r="I4" s="435" t="s">
        <v>1616</v>
      </c>
      <c r="J4" s="435" t="s">
        <v>1615</v>
      </c>
      <c r="K4" s="435" t="s">
        <v>1614</v>
      </c>
      <c r="L4" s="435" t="s">
        <v>1613</v>
      </c>
      <c r="M4" s="435" t="s">
        <v>1612</v>
      </c>
      <c r="N4" s="435" t="s">
        <v>1611</v>
      </c>
      <c r="O4" s="435" t="s">
        <v>1610</v>
      </c>
      <c r="P4" s="435" t="s">
        <v>1609</v>
      </c>
      <c r="Q4" s="435" t="s">
        <v>1608</v>
      </c>
      <c r="R4" s="435" t="s">
        <v>1607</v>
      </c>
      <c r="S4" s="435" t="s">
        <v>1606</v>
      </c>
      <c r="T4" s="435" t="s">
        <v>1605</v>
      </c>
      <c r="U4" s="435" t="s">
        <v>1604</v>
      </c>
      <c r="V4" s="435" t="s">
        <v>1603</v>
      </c>
      <c r="W4" s="435" t="s">
        <v>1602</v>
      </c>
      <c r="X4" s="434" t="s">
        <v>1623</v>
      </c>
      <c r="Y4" s="436" t="s">
        <v>1622</v>
      </c>
      <c r="Z4" s="436" t="s">
        <v>1621</v>
      </c>
      <c r="AA4" s="436" t="s">
        <v>1620</v>
      </c>
      <c r="AB4" s="436" t="s">
        <v>1619</v>
      </c>
      <c r="AC4" s="436" t="s">
        <v>1618</v>
      </c>
      <c r="AD4" s="436" t="s">
        <v>1617</v>
      </c>
      <c r="AE4" s="436" t="s">
        <v>1616</v>
      </c>
      <c r="AF4" s="436" t="s">
        <v>1615</v>
      </c>
      <c r="AG4" s="436" t="s">
        <v>1614</v>
      </c>
      <c r="AH4" s="436" t="s">
        <v>1613</v>
      </c>
      <c r="AI4" s="436" t="s">
        <v>1612</v>
      </c>
      <c r="AJ4" s="436" t="s">
        <v>1611</v>
      </c>
      <c r="AK4" s="436" t="s">
        <v>1610</v>
      </c>
      <c r="AL4" s="436" t="s">
        <v>1609</v>
      </c>
      <c r="AM4" s="436" t="s">
        <v>1608</v>
      </c>
      <c r="AN4" s="436" t="s">
        <v>1607</v>
      </c>
      <c r="AO4" s="436" t="s">
        <v>1606</v>
      </c>
      <c r="AP4" s="436" t="s">
        <v>1605</v>
      </c>
      <c r="AQ4" s="436" t="s">
        <v>1604</v>
      </c>
      <c r="AR4" s="436" t="s">
        <v>1603</v>
      </c>
      <c r="AS4" s="436" t="s">
        <v>1602</v>
      </c>
    </row>
    <row r="5" spans="1:45" ht="15.75" customHeight="1" x14ac:dyDescent="0.15">
      <c r="A5" s="437" t="s">
        <v>155</v>
      </c>
      <c r="B5" s="438"/>
      <c r="C5" s="438"/>
      <c r="D5" s="438"/>
      <c r="E5" s="438"/>
      <c r="F5" s="438"/>
      <c r="G5" s="438"/>
      <c r="H5" s="438"/>
      <c r="I5" s="438"/>
      <c r="J5" s="438"/>
      <c r="K5" s="438"/>
      <c r="L5" s="438"/>
      <c r="M5" s="438"/>
      <c r="N5" s="438"/>
      <c r="O5" s="438"/>
      <c r="P5" s="438"/>
      <c r="Q5" s="438"/>
      <c r="R5" s="438"/>
      <c r="S5" s="438"/>
      <c r="T5" s="438"/>
      <c r="U5" s="438"/>
      <c r="V5" s="438"/>
      <c r="W5" s="438"/>
      <c r="X5" s="438"/>
      <c r="Y5" s="438"/>
      <c r="Z5" s="438"/>
      <c r="AA5" s="438"/>
      <c r="AB5" s="438"/>
      <c r="AC5" s="438"/>
      <c r="AD5" s="438"/>
      <c r="AE5" s="438"/>
      <c r="AF5" s="438"/>
      <c r="AG5" s="438"/>
      <c r="AH5" s="438"/>
      <c r="AI5" s="438"/>
      <c r="AJ5" s="438"/>
      <c r="AK5" s="438"/>
      <c r="AL5" s="438"/>
      <c r="AM5" s="438"/>
      <c r="AN5" s="438"/>
      <c r="AO5" s="438"/>
      <c r="AP5" s="438"/>
      <c r="AQ5" s="438"/>
      <c r="AR5" s="438"/>
      <c r="AS5" s="438"/>
    </row>
    <row r="6" spans="1:45" ht="19.5" customHeight="1" x14ac:dyDescent="0.15">
      <c r="A6" s="439" t="s">
        <v>1601</v>
      </c>
      <c r="B6" s="440">
        <v>121849</v>
      </c>
      <c r="C6" s="440">
        <v>4214</v>
      </c>
      <c r="D6" s="440">
        <v>4148</v>
      </c>
      <c r="E6" s="440">
        <v>15</v>
      </c>
      <c r="F6" s="440">
        <v>16</v>
      </c>
      <c r="G6" s="440">
        <v>8627</v>
      </c>
      <c r="H6" s="440">
        <v>15383</v>
      </c>
      <c r="I6" s="440">
        <v>795</v>
      </c>
      <c r="J6" s="440">
        <v>2267</v>
      </c>
      <c r="K6" s="440">
        <v>4776</v>
      </c>
      <c r="L6" s="440">
        <v>22066</v>
      </c>
      <c r="M6" s="440">
        <v>4441</v>
      </c>
      <c r="N6" s="440">
        <v>2137</v>
      </c>
      <c r="O6" s="440">
        <v>3426</v>
      </c>
      <c r="P6" s="440">
        <v>7130</v>
      </c>
      <c r="Q6" s="440">
        <v>4490</v>
      </c>
      <c r="R6" s="440">
        <v>6512</v>
      </c>
      <c r="S6" s="440">
        <v>17075</v>
      </c>
      <c r="T6" s="440">
        <v>1219</v>
      </c>
      <c r="U6" s="440">
        <v>7112</v>
      </c>
      <c r="V6" s="440">
        <v>5700</v>
      </c>
      <c r="W6" s="440">
        <v>4448</v>
      </c>
      <c r="X6" s="440">
        <v>103945</v>
      </c>
      <c r="Y6" s="440">
        <v>694</v>
      </c>
      <c r="Z6" s="440">
        <v>640</v>
      </c>
      <c r="AA6" s="440">
        <v>9</v>
      </c>
      <c r="AB6" s="440">
        <v>14</v>
      </c>
      <c r="AC6" s="440">
        <v>6959</v>
      </c>
      <c r="AD6" s="440">
        <v>14336</v>
      </c>
      <c r="AE6" s="440">
        <v>793</v>
      </c>
      <c r="AF6" s="440">
        <v>2150</v>
      </c>
      <c r="AG6" s="440">
        <v>4520</v>
      </c>
      <c r="AH6" s="440">
        <v>19970</v>
      </c>
      <c r="AI6" s="440">
        <v>4340</v>
      </c>
      <c r="AJ6" s="440">
        <v>1650</v>
      </c>
      <c r="AK6" s="440">
        <v>2585</v>
      </c>
      <c r="AL6" s="440">
        <v>5682</v>
      </c>
      <c r="AM6" s="440">
        <v>3237</v>
      </c>
      <c r="AN6" s="440">
        <v>6137</v>
      </c>
      <c r="AO6" s="440">
        <v>16152</v>
      </c>
      <c r="AP6" s="440">
        <v>1207</v>
      </c>
      <c r="AQ6" s="440">
        <v>6285</v>
      </c>
      <c r="AR6" s="440">
        <v>5700</v>
      </c>
      <c r="AS6" s="440">
        <v>1525</v>
      </c>
    </row>
    <row r="7" spans="1:45" ht="19.5" customHeight="1" x14ac:dyDescent="0.15">
      <c r="A7" s="441" t="s">
        <v>1600</v>
      </c>
      <c r="B7" s="440">
        <v>1526</v>
      </c>
      <c r="C7" s="440">
        <v>5</v>
      </c>
      <c r="D7" s="440">
        <v>5</v>
      </c>
      <c r="E7" s="440" t="s">
        <v>1478</v>
      </c>
      <c r="F7" s="440" t="s">
        <v>1478</v>
      </c>
      <c r="G7" s="440">
        <v>95</v>
      </c>
      <c r="H7" s="440">
        <v>189</v>
      </c>
      <c r="I7" s="440">
        <v>5</v>
      </c>
      <c r="J7" s="440">
        <v>7</v>
      </c>
      <c r="K7" s="440">
        <v>36</v>
      </c>
      <c r="L7" s="440">
        <v>331</v>
      </c>
      <c r="M7" s="440">
        <v>9</v>
      </c>
      <c r="N7" s="440">
        <v>5</v>
      </c>
      <c r="O7" s="440">
        <v>19</v>
      </c>
      <c r="P7" s="440">
        <v>453</v>
      </c>
      <c r="Q7" s="440">
        <v>73</v>
      </c>
      <c r="R7" s="440">
        <v>69</v>
      </c>
      <c r="S7" s="440">
        <v>53</v>
      </c>
      <c r="T7" s="440">
        <v>6</v>
      </c>
      <c r="U7" s="440">
        <v>45</v>
      </c>
      <c r="V7" s="440">
        <v>18</v>
      </c>
      <c r="W7" s="440">
        <v>108</v>
      </c>
      <c r="X7" s="440">
        <v>1488</v>
      </c>
      <c r="Y7" s="440">
        <v>3</v>
      </c>
      <c r="Z7" s="440">
        <v>3</v>
      </c>
      <c r="AA7" s="440" t="s">
        <v>1478</v>
      </c>
      <c r="AB7" s="440" t="s">
        <v>1478</v>
      </c>
      <c r="AC7" s="440">
        <v>92</v>
      </c>
      <c r="AD7" s="440">
        <v>180</v>
      </c>
      <c r="AE7" s="440">
        <v>5</v>
      </c>
      <c r="AF7" s="440">
        <v>7</v>
      </c>
      <c r="AG7" s="440">
        <v>36</v>
      </c>
      <c r="AH7" s="440">
        <v>329</v>
      </c>
      <c r="AI7" s="440">
        <v>9</v>
      </c>
      <c r="AJ7" s="440">
        <v>5</v>
      </c>
      <c r="AK7" s="440">
        <v>19</v>
      </c>
      <c r="AL7" s="440">
        <v>453</v>
      </c>
      <c r="AM7" s="440">
        <v>73</v>
      </c>
      <c r="AN7" s="440">
        <v>69</v>
      </c>
      <c r="AO7" s="440">
        <v>53</v>
      </c>
      <c r="AP7" s="440">
        <v>6</v>
      </c>
      <c r="AQ7" s="440">
        <v>38</v>
      </c>
      <c r="AR7" s="440">
        <v>18</v>
      </c>
      <c r="AS7" s="440">
        <v>93</v>
      </c>
    </row>
    <row r="8" spans="1:45" ht="19.5" customHeight="1" x14ac:dyDescent="0.15">
      <c r="A8" s="441" t="s">
        <v>1595</v>
      </c>
      <c r="B8" s="440">
        <v>6925</v>
      </c>
      <c r="C8" s="440">
        <v>45</v>
      </c>
      <c r="D8" s="440">
        <v>43</v>
      </c>
      <c r="E8" s="440" t="s">
        <v>1478</v>
      </c>
      <c r="F8" s="440">
        <v>2</v>
      </c>
      <c r="G8" s="440">
        <v>408</v>
      </c>
      <c r="H8" s="440">
        <v>781</v>
      </c>
      <c r="I8" s="440">
        <v>43</v>
      </c>
      <c r="J8" s="440">
        <v>120</v>
      </c>
      <c r="K8" s="440">
        <v>155</v>
      </c>
      <c r="L8" s="440">
        <v>1333</v>
      </c>
      <c r="M8" s="440">
        <v>235</v>
      </c>
      <c r="N8" s="440">
        <v>85</v>
      </c>
      <c r="O8" s="440">
        <v>97</v>
      </c>
      <c r="P8" s="440">
        <v>801</v>
      </c>
      <c r="Q8" s="440">
        <v>361</v>
      </c>
      <c r="R8" s="440">
        <v>358</v>
      </c>
      <c r="S8" s="440">
        <v>1112</v>
      </c>
      <c r="T8" s="440">
        <v>70</v>
      </c>
      <c r="U8" s="440">
        <v>265</v>
      </c>
      <c r="V8" s="440">
        <v>282</v>
      </c>
      <c r="W8" s="440">
        <v>372</v>
      </c>
      <c r="X8" s="440">
        <v>6623</v>
      </c>
      <c r="Y8" s="440">
        <v>21</v>
      </c>
      <c r="Z8" s="440">
        <v>20</v>
      </c>
      <c r="AA8" s="440" t="s">
        <v>1478</v>
      </c>
      <c r="AB8" s="440">
        <v>2</v>
      </c>
      <c r="AC8" s="440">
        <v>394</v>
      </c>
      <c r="AD8" s="440">
        <v>756</v>
      </c>
      <c r="AE8" s="440">
        <v>43</v>
      </c>
      <c r="AF8" s="440">
        <v>117</v>
      </c>
      <c r="AG8" s="440">
        <v>151</v>
      </c>
      <c r="AH8" s="440">
        <v>1320</v>
      </c>
      <c r="AI8" s="440">
        <v>233</v>
      </c>
      <c r="AJ8" s="440">
        <v>85</v>
      </c>
      <c r="AK8" s="440">
        <v>91</v>
      </c>
      <c r="AL8" s="440">
        <v>790</v>
      </c>
      <c r="AM8" s="440">
        <v>359</v>
      </c>
      <c r="AN8" s="440">
        <v>350</v>
      </c>
      <c r="AO8" s="440">
        <v>1096</v>
      </c>
      <c r="AP8" s="440">
        <v>70</v>
      </c>
      <c r="AQ8" s="440">
        <v>250</v>
      </c>
      <c r="AR8" s="440">
        <v>282</v>
      </c>
      <c r="AS8" s="440">
        <v>213</v>
      </c>
    </row>
    <row r="9" spans="1:45" ht="19.5" customHeight="1" x14ac:dyDescent="0.15">
      <c r="A9" s="441" t="s">
        <v>1594</v>
      </c>
      <c r="B9" s="440">
        <v>9403</v>
      </c>
      <c r="C9" s="440">
        <v>91</v>
      </c>
      <c r="D9" s="440">
        <v>85</v>
      </c>
      <c r="E9" s="440">
        <v>1</v>
      </c>
      <c r="F9" s="440" t="s">
        <v>1478</v>
      </c>
      <c r="G9" s="440">
        <v>492</v>
      </c>
      <c r="H9" s="440">
        <v>1195</v>
      </c>
      <c r="I9" s="440">
        <v>50</v>
      </c>
      <c r="J9" s="440">
        <v>227</v>
      </c>
      <c r="K9" s="440">
        <v>287</v>
      </c>
      <c r="L9" s="440">
        <v>1795</v>
      </c>
      <c r="M9" s="440">
        <v>333</v>
      </c>
      <c r="N9" s="440">
        <v>99</v>
      </c>
      <c r="O9" s="440">
        <v>210</v>
      </c>
      <c r="P9" s="440">
        <v>466</v>
      </c>
      <c r="Q9" s="440">
        <v>375</v>
      </c>
      <c r="R9" s="440">
        <v>433</v>
      </c>
      <c r="S9" s="440">
        <v>1938</v>
      </c>
      <c r="T9" s="440">
        <v>130</v>
      </c>
      <c r="U9" s="440">
        <v>407</v>
      </c>
      <c r="V9" s="440">
        <v>484</v>
      </c>
      <c r="W9" s="440">
        <v>390</v>
      </c>
      <c r="X9" s="440">
        <v>8876</v>
      </c>
      <c r="Y9" s="440">
        <v>48</v>
      </c>
      <c r="Z9" s="440">
        <v>42</v>
      </c>
      <c r="AA9" s="440">
        <v>1</v>
      </c>
      <c r="AB9" s="440" t="s">
        <v>1478</v>
      </c>
      <c r="AC9" s="440">
        <v>450</v>
      </c>
      <c r="AD9" s="440">
        <v>1173</v>
      </c>
      <c r="AE9" s="440">
        <v>50</v>
      </c>
      <c r="AF9" s="440">
        <v>225</v>
      </c>
      <c r="AG9" s="440">
        <v>283</v>
      </c>
      <c r="AH9" s="440">
        <v>1755</v>
      </c>
      <c r="AI9" s="440">
        <v>329</v>
      </c>
      <c r="AJ9" s="440">
        <v>96</v>
      </c>
      <c r="AK9" s="440">
        <v>191</v>
      </c>
      <c r="AL9" s="440">
        <v>436</v>
      </c>
      <c r="AM9" s="440">
        <v>356</v>
      </c>
      <c r="AN9" s="440">
        <v>425</v>
      </c>
      <c r="AO9" s="440">
        <v>1910</v>
      </c>
      <c r="AP9" s="440">
        <v>130</v>
      </c>
      <c r="AQ9" s="440">
        <v>379</v>
      </c>
      <c r="AR9" s="440">
        <v>484</v>
      </c>
      <c r="AS9" s="440">
        <v>155</v>
      </c>
    </row>
    <row r="10" spans="1:45" ht="19.5" customHeight="1" x14ac:dyDescent="0.15">
      <c r="A10" s="441" t="s">
        <v>1593</v>
      </c>
      <c r="B10" s="440">
        <v>11252</v>
      </c>
      <c r="C10" s="440">
        <v>128</v>
      </c>
      <c r="D10" s="440">
        <v>124</v>
      </c>
      <c r="E10" s="440" t="s">
        <v>1478</v>
      </c>
      <c r="F10" s="440" t="s">
        <v>1478</v>
      </c>
      <c r="G10" s="440">
        <v>716</v>
      </c>
      <c r="H10" s="440">
        <v>1570</v>
      </c>
      <c r="I10" s="440">
        <v>52</v>
      </c>
      <c r="J10" s="440">
        <v>269</v>
      </c>
      <c r="K10" s="440">
        <v>396</v>
      </c>
      <c r="L10" s="440">
        <v>2103</v>
      </c>
      <c r="M10" s="440">
        <v>364</v>
      </c>
      <c r="N10" s="440">
        <v>144</v>
      </c>
      <c r="O10" s="440">
        <v>303</v>
      </c>
      <c r="P10" s="440">
        <v>548</v>
      </c>
      <c r="Q10" s="440">
        <v>447</v>
      </c>
      <c r="R10" s="440">
        <v>513</v>
      </c>
      <c r="S10" s="440">
        <v>2109</v>
      </c>
      <c r="T10" s="440">
        <v>150</v>
      </c>
      <c r="U10" s="440">
        <v>509</v>
      </c>
      <c r="V10" s="440">
        <v>557</v>
      </c>
      <c r="W10" s="440">
        <v>374</v>
      </c>
      <c r="X10" s="440">
        <v>10394</v>
      </c>
      <c r="Y10" s="440">
        <v>59</v>
      </c>
      <c r="Z10" s="440">
        <v>55</v>
      </c>
      <c r="AA10" s="440" t="s">
        <v>1478</v>
      </c>
      <c r="AB10" s="440" t="s">
        <v>1478</v>
      </c>
      <c r="AC10" s="440">
        <v>608</v>
      </c>
      <c r="AD10" s="440">
        <v>1530</v>
      </c>
      <c r="AE10" s="440">
        <v>52</v>
      </c>
      <c r="AF10" s="440">
        <v>261</v>
      </c>
      <c r="AG10" s="440">
        <v>387</v>
      </c>
      <c r="AH10" s="440">
        <v>2025</v>
      </c>
      <c r="AI10" s="440">
        <v>358</v>
      </c>
      <c r="AJ10" s="440">
        <v>137</v>
      </c>
      <c r="AK10" s="440">
        <v>266</v>
      </c>
      <c r="AL10" s="440">
        <v>472</v>
      </c>
      <c r="AM10" s="440">
        <v>381</v>
      </c>
      <c r="AN10" s="440">
        <v>496</v>
      </c>
      <c r="AO10" s="440">
        <v>2055</v>
      </c>
      <c r="AP10" s="440">
        <v>150</v>
      </c>
      <c r="AQ10" s="440">
        <v>472</v>
      </c>
      <c r="AR10" s="440">
        <v>557</v>
      </c>
      <c r="AS10" s="440">
        <v>128</v>
      </c>
    </row>
    <row r="11" spans="1:45" ht="19.5" customHeight="1" x14ac:dyDescent="0.15">
      <c r="A11" s="441" t="s">
        <v>1592</v>
      </c>
      <c r="B11" s="440">
        <v>13375</v>
      </c>
      <c r="C11" s="440">
        <v>142</v>
      </c>
      <c r="D11" s="440">
        <v>140</v>
      </c>
      <c r="E11" s="440">
        <v>1</v>
      </c>
      <c r="F11" s="440">
        <v>4</v>
      </c>
      <c r="G11" s="440">
        <v>1133</v>
      </c>
      <c r="H11" s="440">
        <v>1731</v>
      </c>
      <c r="I11" s="440">
        <v>98</v>
      </c>
      <c r="J11" s="440">
        <v>334</v>
      </c>
      <c r="K11" s="440">
        <v>535</v>
      </c>
      <c r="L11" s="440">
        <v>2407</v>
      </c>
      <c r="M11" s="440">
        <v>446</v>
      </c>
      <c r="N11" s="440">
        <v>177</v>
      </c>
      <c r="O11" s="440">
        <v>439</v>
      </c>
      <c r="P11" s="440">
        <v>609</v>
      </c>
      <c r="Q11" s="440">
        <v>450</v>
      </c>
      <c r="R11" s="440">
        <v>666</v>
      </c>
      <c r="S11" s="440">
        <v>2268</v>
      </c>
      <c r="T11" s="440">
        <v>148</v>
      </c>
      <c r="U11" s="440">
        <v>714</v>
      </c>
      <c r="V11" s="440">
        <v>700</v>
      </c>
      <c r="W11" s="440">
        <v>373</v>
      </c>
      <c r="X11" s="440">
        <v>12219</v>
      </c>
      <c r="Y11" s="440">
        <v>63</v>
      </c>
      <c r="Z11" s="440">
        <v>61</v>
      </c>
      <c r="AA11" s="440">
        <v>1</v>
      </c>
      <c r="AB11" s="440">
        <v>4</v>
      </c>
      <c r="AC11" s="440">
        <v>938</v>
      </c>
      <c r="AD11" s="440">
        <v>1676</v>
      </c>
      <c r="AE11" s="440">
        <v>97</v>
      </c>
      <c r="AF11" s="440">
        <v>309</v>
      </c>
      <c r="AG11" s="440">
        <v>527</v>
      </c>
      <c r="AH11" s="440">
        <v>2294</v>
      </c>
      <c r="AI11" s="440">
        <v>442</v>
      </c>
      <c r="AJ11" s="440">
        <v>164</v>
      </c>
      <c r="AK11" s="440">
        <v>365</v>
      </c>
      <c r="AL11" s="440">
        <v>524</v>
      </c>
      <c r="AM11" s="440">
        <v>345</v>
      </c>
      <c r="AN11" s="440">
        <v>633</v>
      </c>
      <c r="AO11" s="440">
        <v>2212</v>
      </c>
      <c r="AP11" s="440">
        <v>146</v>
      </c>
      <c r="AQ11" s="440">
        <v>658</v>
      </c>
      <c r="AR11" s="440">
        <v>700</v>
      </c>
      <c r="AS11" s="440">
        <v>121</v>
      </c>
    </row>
    <row r="12" spans="1:45" ht="19.5" customHeight="1" x14ac:dyDescent="0.15">
      <c r="A12" s="441" t="s">
        <v>1591</v>
      </c>
      <c r="B12" s="440">
        <v>14724</v>
      </c>
      <c r="C12" s="440">
        <v>151</v>
      </c>
      <c r="D12" s="440">
        <v>141</v>
      </c>
      <c r="E12" s="440">
        <v>1</v>
      </c>
      <c r="F12" s="440">
        <v>4</v>
      </c>
      <c r="G12" s="440">
        <v>1120</v>
      </c>
      <c r="H12" s="440">
        <v>2057</v>
      </c>
      <c r="I12" s="440">
        <v>143</v>
      </c>
      <c r="J12" s="440">
        <v>348</v>
      </c>
      <c r="K12" s="440">
        <v>624</v>
      </c>
      <c r="L12" s="440">
        <v>2572</v>
      </c>
      <c r="M12" s="440">
        <v>616</v>
      </c>
      <c r="N12" s="440">
        <v>204</v>
      </c>
      <c r="O12" s="440">
        <v>438</v>
      </c>
      <c r="P12" s="440">
        <v>675</v>
      </c>
      <c r="Q12" s="440">
        <v>462</v>
      </c>
      <c r="R12" s="440">
        <v>856</v>
      </c>
      <c r="S12" s="440">
        <v>2155</v>
      </c>
      <c r="T12" s="440">
        <v>170</v>
      </c>
      <c r="U12" s="440">
        <v>817</v>
      </c>
      <c r="V12" s="440">
        <v>923</v>
      </c>
      <c r="W12" s="440">
        <v>388</v>
      </c>
      <c r="X12" s="440">
        <v>13448</v>
      </c>
      <c r="Y12" s="440">
        <v>63</v>
      </c>
      <c r="Z12" s="440">
        <v>55</v>
      </c>
      <c r="AA12" s="440">
        <v>1</v>
      </c>
      <c r="AB12" s="440">
        <v>4</v>
      </c>
      <c r="AC12" s="440">
        <v>928</v>
      </c>
      <c r="AD12" s="440">
        <v>1973</v>
      </c>
      <c r="AE12" s="440">
        <v>143</v>
      </c>
      <c r="AF12" s="440">
        <v>323</v>
      </c>
      <c r="AG12" s="440">
        <v>605</v>
      </c>
      <c r="AH12" s="440">
        <v>2425</v>
      </c>
      <c r="AI12" s="440">
        <v>611</v>
      </c>
      <c r="AJ12" s="440">
        <v>187</v>
      </c>
      <c r="AK12" s="440">
        <v>368</v>
      </c>
      <c r="AL12" s="440">
        <v>548</v>
      </c>
      <c r="AM12" s="440">
        <v>373</v>
      </c>
      <c r="AN12" s="440">
        <v>811</v>
      </c>
      <c r="AO12" s="440">
        <v>2086</v>
      </c>
      <c r="AP12" s="440">
        <v>169</v>
      </c>
      <c r="AQ12" s="440">
        <v>749</v>
      </c>
      <c r="AR12" s="440">
        <v>923</v>
      </c>
      <c r="AS12" s="440">
        <v>158</v>
      </c>
    </row>
    <row r="13" spans="1:45" ht="19.5" customHeight="1" x14ac:dyDescent="0.15">
      <c r="A13" s="441" t="s">
        <v>1590</v>
      </c>
      <c r="B13" s="440">
        <v>13119</v>
      </c>
      <c r="C13" s="440">
        <v>127</v>
      </c>
      <c r="D13" s="440">
        <v>120</v>
      </c>
      <c r="E13" s="440">
        <v>1</v>
      </c>
      <c r="F13" s="440">
        <v>1</v>
      </c>
      <c r="G13" s="440">
        <v>803</v>
      </c>
      <c r="H13" s="440">
        <v>1963</v>
      </c>
      <c r="I13" s="440">
        <v>144</v>
      </c>
      <c r="J13" s="440">
        <v>288</v>
      </c>
      <c r="K13" s="440">
        <v>564</v>
      </c>
      <c r="L13" s="440">
        <v>2292</v>
      </c>
      <c r="M13" s="440">
        <v>709</v>
      </c>
      <c r="N13" s="440">
        <v>165</v>
      </c>
      <c r="O13" s="440">
        <v>344</v>
      </c>
      <c r="P13" s="440">
        <v>546</v>
      </c>
      <c r="Q13" s="440">
        <v>412</v>
      </c>
      <c r="R13" s="440">
        <v>884</v>
      </c>
      <c r="S13" s="440">
        <v>1771</v>
      </c>
      <c r="T13" s="440">
        <v>155</v>
      </c>
      <c r="U13" s="440">
        <v>734</v>
      </c>
      <c r="V13" s="440">
        <v>887</v>
      </c>
      <c r="W13" s="440">
        <v>329</v>
      </c>
      <c r="X13" s="440">
        <v>11895</v>
      </c>
      <c r="Y13" s="440">
        <v>49</v>
      </c>
      <c r="Z13" s="440">
        <v>43</v>
      </c>
      <c r="AA13" s="440" t="s">
        <v>1478</v>
      </c>
      <c r="AB13" s="440">
        <v>1</v>
      </c>
      <c r="AC13" s="440">
        <v>656</v>
      </c>
      <c r="AD13" s="440">
        <v>1863</v>
      </c>
      <c r="AE13" s="440">
        <v>143</v>
      </c>
      <c r="AF13" s="440">
        <v>274</v>
      </c>
      <c r="AG13" s="440">
        <v>546</v>
      </c>
      <c r="AH13" s="440">
        <v>2149</v>
      </c>
      <c r="AI13" s="440">
        <v>701</v>
      </c>
      <c r="AJ13" s="440">
        <v>153</v>
      </c>
      <c r="AK13" s="440">
        <v>284</v>
      </c>
      <c r="AL13" s="440">
        <v>436</v>
      </c>
      <c r="AM13" s="440">
        <v>283</v>
      </c>
      <c r="AN13" s="440">
        <v>846</v>
      </c>
      <c r="AO13" s="440">
        <v>1664</v>
      </c>
      <c r="AP13" s="440">
        <v>152</v>
      </c>
      <c r="AQ13" s="440">
        <v>675</v>
      </c>
      <c r="AR13" s="440">
        <v>887</v>
      </c>
      <c r="AS13" s="440">
        <v>133</v>
      </c>
    </row>
    <row r="14" spans="1:45" ht="19.5" customHeight="1" x14ac:dyDescent="0.15">
      <c r="A14" s="441" t="s">
        <v>1589</v>
      </c>
      <c r="B14" s="440">
        <v>12787</v>
      </c>
      <c r="C14" s="440">
        <v>201</v>
      </c>
      <c r="D14" s="440">
        <v>194</v>
      </c>
      <c r="E14" s="440">
        <v>1</v>
      </c>
      <c r="F14" s="440">
        <v>2</v>
      </c>
      <c r="G14" s="440">
        <v>754</v>
      </c>
      <c r="H14" s="440">
        <v>1778</v>
      </c>
      <c r="I14" s="440">
        <v>130</v>
      </c>
      <c r="J14" s="440">
        <v>264</v>
      </c>
      <c r="K14" s="440">
        <v>600</v>
      </c>
      <c r="L14" s="440">
        <v>2283</v>
      </c>
      <c r="M14" s="440">
        <v>675</v>
      </c>
      <c r="N14" s="440">
        <v>159</v>
      </c>
      <c r="O14" s="440">
        <v>340</v>
      </c>
      <c r="P14" s="440">
        <v>549</v>
      </c>
      <c r="Q14" s="440">
        <v>352</v>
      </c>
      <c r="R14" s="440">
        <v>1008</v>
      </c>
      <c r="S14" s="440">
        <v>1749</v>
      </c>
      <c r="T14" s="440">
        <v>149</v>
      </c>
      <c r="U14" s="440">
        <v>679</v>
      </c>
      <c r="V14" s="440">
        <v>816</v>
      </c>
      <c r="W14" s="440">
        <v>298</v>
      </c>
      <c r="X14" s="440">
        <v>11539</v>
      </c>
      <c r="Y14" s="440">
        <v>54</v>
      </c>
      <c r="Z14" s="440">
        <v>47</v>
      </c>
      <c r="AA14" s="440">
        <v>1</v>
      </c>
      <c r="AB14" s="440">
        <v>1</v>
      </c>
      <c r="AC14" s="440">
        <v>637</v>
      </c>
      <c r="AD14" s="440">
        <v>1712</v>
      </c>
      <c r="AE14" s="440">
        <v>130</v>
      </c>
      <c r="AF14" s="440">
        <v>250</v>
      </c>
      <c r="AG14" s="440">
        <v>571</v>
      </c>
      <c r="AH14" s="440">
        <v>2133</v>
      </c>
      <c r="AI14" s="440">
        <v>668</v>
      </c>
      <c r="AJ14" s="440">
        <v>142</v>
      </c>
      <c r="AK14" s="440">
        <v>265</v>
      </c>
      <c r="AL14" s="440">
        <v>452</v>
      </c>
      <c r="AM14" s="440">
        <v>243</v>
      </c>
      <c r="AN14" s="440">
        <v>963</v>
      </c>
      <c r="AO14" s="440">
        <v>1622</v>
      </c>
      <c r="AP14" s="440">
        <v>146</v>
      </c>
      <c r="AQ14" s="440">
        <v>612</v>
      </c>
      <c r="AR14" s="440">
        <v>816</v>
      </c>
      <c r="AS14" s="440">
        <v>121</v>
      </c>
    </row>
    <row r="15" spans="1:45" ht="19.5" customHeight="1" x14ac:dyDescent="0.15">
      <c r="A15" s="441" t="s">
        <v>1588</v>
      </c>
      <c r="B15" s="440">
        <v>12555</v>
      </c>
      <c r="C15" s="440">
        <v>334</v>
      </c>
      <c r="D15" s="440">
        <v>327</v>
      </c>
      <c r="E15" s="440">
        <v>2</v>
      </c>
      <c r="F15" s="440">
        <v>2</v>
      </c>
      <c r="G15" s="440">
        <v>836</v>
      </c>
      <c r="H15" s="440">
        <v>1554</v>
      </c>
      <c r="I15" s="440">
        <v>72</v>
      </c>
      <c r="J15" s="440">
        <v>201</v>
      </c>
      <c r="K15" s="440">
        <v>707</v>
      </c>
      <c r="L15" s="440">
        <v>2373</v>
      </c>
      <c r="M15" s="440">
        <v>535</v>
      </c>
      <c r="N15" s="440">
        <v>212</v>
      </c>
      <c r="O15" s="440">
        <v>354</v>
      </c>
      <c r="P15" s="440">
        <v>652</v>
      </c>
      <c r="Q15" s="440">
        <v>362</v>
      </c>
      <c r="R15" s="440">
        <v>876</v>
      </c>
      <c r="S15" s="440">
        <v>1629</v>
      </c>
      <c r="T15" s="440">
        <v>145</v>
      </c>
      <c r="U15" s="440">
        <v>755</v>
      </c>
      <c r="V15" s="440">
        <v>654</v>
      </c>
      <c r="W15" s="440">
        <v>300</v>
      </c>
      <c r="X15" s="440">
        <v>10845</v>
      </c>
      <c r="Y15" s="440">
        <v>79</v>
      </c>
      <c r="Z15" s="440">
        <v>73</v>
      </c>
      <c r="AA15" s="440">
        <v>1</v>
      </c>
      <c r="AB15" s="440">
        <v>2</v>
      </c>
      <c r="AC15" s="440">
        <v>686</v>
      </c>
      <c r="AD15" s="440">
        <v>1450</v>
      </c>
      <c r="AE15" s="440">
        <v>72</v>
      </c>
      <c r="AF15" s="440">
        <v>189</v>
      </c>
      <c r="AG15" s="440">
        <v>663</v>
      </c>
      <c r="AH15" s="440">
        <v>2145</v>
      </c>
      <c r="AI15" s="440">
        <v>525</v>
      </c>
      <c r="AJ15" s="440">
        <v>156</v>
      </c>
      <c r="AK15" s="440">
        <v>246</v>
      </c>
      <c r="AL15" s="440">
        <v>474</v>
      </c>
      <c r="AM15" s="440">
        <v>246</v>
      </c>
      <c r="AN15" s="440">
        <v>836</v>
      </c>
      <c r="AO15" s="440">
        <v>1467</v>
      </c>
      <c r="AP15" s="440">
        <v>144</v>
      </c>
      <c r="AQ15" s="440">
        <v>688</v>
      </c>
      <c r="AR15" s="440">
        <v>654</v>
      </c>
      <c r="AS15" s="440">
        <v>122</v>
      </c>
    </row>
    <row r="16" spans="1:45" ht="19.5" customHeight="1" x14ac:dyDescent="0.15">
      <c r="A16" s="441" t="s">
        <v>1587</v>
      </c>
      <c r="B16" s="440">
        <v>10927</v>
      </c>
      <c r="C16" s="440">
        <v>587</v>
      </c>
      <c r="D16" s="440">
        <v>578</v>
      </c>
      <c r="E16" s="440">
        <v>4</v>
      </c>
      <c r="F16" s="440" t="s">
        <v>1478</v>
      </c>
      <c r="G16" s="440">
        <v>1074</v>
      </c>
      <c r="H16" s="440">
        <v>1223</v>
      </c>
      <c r="I16" s="440">
        <v>44</v>
      </c>
      <c r="J16" s="440">
        <v>144</v>
      </c>
      <c r="K16" s="440">
        <v>483</v>
      </c>
      <c r="L16" s="440">
        <v>2016</v>
      </c>
      <c r="M16" s="440">
        <v>310</v>
      </c>
      <c r="N16" s="440">
        <v>254</v>
      </c>
      <c r="O16" s="440">
        <v>394</v>
      </c>
      <c r="P16" s="440">
        <v>748</v>
      </c>
      <c r="Q16" s="440">
        <v>432</v>
      </c>
      <c r="R16" s="440">
        <v>472</v>
      </c>
      <c r="S16" s="440">
        <v>1175</v>
      </c>
      <c r="T16" s="440">
        <v>74</v>
      </c>
      <c r="U16" s="440">
        <v>913</v>
      </c>
      <c r="V16" s="440">
        <v>262</v>
      </c>
      <c r="W16" s="440">
        <v>318</v>
      </c>
      <c r="X16" s="440">
        <v>8538</v>
      </c>
      <c r="Y16" s="440">
        <v>98</v>
      </c>
      <c r="Z16" s="440">
        <v>91</v>
      </c>
      <c r="AA16" s="440">
        <v>3</v>
      </c>
      <c r="AB16" s="440" t="s">
        <v>1478</v>
      </c>
      <c r="AC16" s="440">
        <v>794</v>
      </c>
      <c r="AD16" s="440">
        <v>1086</v>
      </c>
      <c r="AE16" s="440">
        <v>44</v>
      </c>
      <c r="AF16" s="440">
        <v>137</v>
      </c>
      <c r="AG16" s="440">
        <v>426</v>
      </c>
      <c r="AH16" s="440">
        <v>1734</v>
      </c>
      <c r="AI16" s="440">
        <v>291</v>
      </c>
      <c r="AJ16" s="440">
        <v>175</v>
      </c>
      <c r="AK16" s="440">
        <v>242</v>
      </c>
      <c r="AL16" s="440">
        <v>503</v>
      </c>
      <c r="AM16" s="440">
        <v>273</v>
      </c>
      <c r="AN16" s="440">
        <v>428</v>
      </c>
      <c r="AO16" s="440">
        <v>1050</v>
      </c>
      <c r="AP16" s="440">
        <v>73</v>
      </c>
      <c r="AQ16" s="440">
        <v>808</v>
      </c>
      <c r="AR16" s="440">
        <v>262</v>
      </c>
      <c r="AS16" s="440">
        <v>111</v>
      </c>
    </row>
    <row r="17" spans="1:45" ht="19.5" customHeight="1" x14ac:dyDescent="0.15">
      <c r="A17" s="441" t="s">
        <v>1586</v>
      </c>
      <c r="B17" s="440">
        <v>7910</v>
      </c>
      <c r="C17" s="440">
        <v>757</v>
      </c>
      <c r="D17" s="440">
        <v>751</v>
      </c>
      <c r="E17" s="440" t="s">
        <v>1478</v>
      </c>
      <c r="F17" s="440" t="s">
        <v>1478</v>
      </c>
      <c r="G17" s="440">
        <v>727</v>
      </c>
      <c r="H17" s="440">
        <v>741</v>
      </c>
      <c r="I17" s="440">
        <v>9</v>
      </c>
      <c r="J17" s="440">
        <v>51</v>
      </c>
      <c r="K17" s="440">
        <v>304</v>
      </c>
      <c r="L17" s="440">
        <v>1351</v>
      </c>
      <c r="M17" s="440">
        <v>139</v>
      </c>
      <c r="N17" s="440">
        <v>274</v>
      </c>
      <c r="O17" s="440">
        <v>289</v>
      </c>
      <c r="P17" s="440">
        <v>669</v>
      </c>
      <c r="Q17" s="440">
        <v>397</v>
      </c>
      <c r="R17" s="440">
        <v>221</v>
      </c>
      <c r="S17" s="440">
        <v>727</v>
      </c>
      <c r="T17" s="440">
        <v>18</v>
      </c>
      <c r="U17" s="440">
        <v>789</v>
      </c>
      <c r="V17" s="440">
        <v>79</v>
      </c>
      <c r="W17" s="440">
        <v>368</v>
      </c>
      <c r="X17" s="440">
        <v>5140</v>
      </c>
      <c r="Y17" s="440">
        <v>79</v>
      </c>
      <c r="Z17" s="440">
        <v>75</v>
      </c>
      <c r="AA17" s="440" t="s">
        <v>1478</v>
      </c>
      <c r="AB17" s="440" t="s">
        <v>1478</v>
      </c>
      <c r="AC17" s="440">
        <v>475</v>
      </c>
      <c r="AD17" s="440">
        <v>577</v>
      </c>
      <c r="AE17" s="440">
        <v>9</v>
      </c>
      <c r="AF17" s="440">
        <v>46</v>
      </c>
      <c r="AG17" s="440">
        <v>258</v>
      </c>
      <c r="AH17" s="440">
        <v>999</v>
      </c>
      <c r="AI17" s="440">
        <v>121</v>
      </c>
      <c r="AJ17" s="440">
        <v>188</v>
      </c>
      <c r="AK17" s="440">
        <v>162</v>
      </c>
      <c r="AL17" s="440">
        <v>415</v>
      </c>
      <c r="AM17" s="440">
        <v>207</v>
      </c>
      <c r="AN17" s="440">
        <v>174</v>
      </c>
      <c r="AO17" s="440">
        <v>628</v>
      </c>
      <c r="AP17" s="440">
        <v>17</v>
      </c>
      <c r="AQ17" s="440">
        <v>630</v>
      </c>
      <c r="AR17" s="440">
        <v>79</v>
      </c>
      <c r="AS17" s="440">
        <v>76</v>
      </c>
    </row>
    <row r="18" spans="1:45" ht="19.5" customHeight="1" x14ac:dyDescent="0.15">
      <c r="A18" s="441" t="s">
        <v>1585</v>
      </c>
      <c r="B18" s="440">
        <v>3744</v>
      </c>
      <c r="C18" s="440">
        <v>609</v>
      </c>
      <c r="D18" s="440">
        <v>605</v>
      </c>
      <c r="E18" s="440">
        <v>2</v>
      </c>
      <c r="F18" s="440" t="s">
        <v>1478</v>
      </c>
      <c r="G18" s="440">
        <v>291</v>
      </c>
      <c r="H18" s="440">
        <v>349</v>
      </c>
      <c r="I18" s="440">
        <v>3</v>
      </c>
      <c r="J18" s="440">
        <v>11</v>
      </c>
      <c r="K18" s="440">
        <v>68</v>
      </c>
      <c r="L18" s="440">
        <v>614</v>
      </c>
      <c r="M18" s="440">
        <v>45</v>
      </c>
      <c r="N18" s="440">
        <v>143</v>
      </c>
      <c r="O18" s="440">
        <v>111</v>
      </c>
      <c r="P18" s="440">
        <v>261</v>
      </c>
      <c r="Q18" s="440">
        <v>223</v>
      </c>
      <c r="R18" s="440">
        <v>94</v>
      </c>
      <c r="S18" s="440">
        <v>242</v>
      </c>
      <c r="T18" s="440">
        <v>3</v>
      </c>
      <c r="U18" s="440">
        <v>317</v>
      </c>
      <c r="V18" s="440">
        <v>27</v>
      </c>
      <c r="W18" s="440">
        <v>331</v>
      </c>
      <c r="X18" s="440">
        <v>1809</v>
      </c>
      <c r="Y18" s="440">
        <v>51</v>
      </c>
      <c r="Z18" s="440">
        <v>49</v>
      </c>
      <c r="AA18" s="440">
        <v>1</v>
      </c>
      <c r="AB18" s="440" t="s">
        <v>1478</v>
      </c>
      <c r="AC18" s="440">
        <v>182</v>
      </c>
      <c r="AD18" s="440">
        <v>224</v>
      </c>
      <c r="AE18" s="440">
        <v>3</v>
      </c>
      <c r="AF18" s="440">
        <v>11</v>
      </c>
      <c r="AG18" s="440">
        <v>56</v>
      </c>
      <c r="AH18" s="440">
        <v>367</v>
      </c>
      <c r="AI18" s="440">
        <v>32</v>
      </c>
      <c r="AJ18" s="440">
        <v>82</v>
      </c>
      <c r="AK18" s="440">
        <v>50</v>
      </c>
      <c r="AL18" s="440">
        <v>116</v>
      </c>
      <c r="AM18" s="440">
        <v>69</v>
      </c>
      <c r="AN18" s="440">
        <v>75</v>
      </c>
      <c r="AO18" s="440">
        <v>201</v>
      </c>
      <c r="AP18" s="440">
        <v>3</v>
      </c>
      <c r="AQ18" s="440">
        <v>213</v>
      </c>
      <c r="AR18" s="440">
        <v>27</v>
      </c>
      <c r="AS18" s="440">
        <v>46</v>
      </c>
    </row>
    <row r="19" spans="1:45" ht="19.5" customHeight="1" x14ac:dyDescent="0.15">
      <c r="A19" s="441" t="s">
        <v>1584</v>
      </c>
      <c r="B19" s="440">
        <v>2123</v>
      </c>
      <c r="C19" s="440">
        <v>570</v>
      </c>
      <c r="D19" s="440">
        <v>568</v>
      </c>
      <c r="E19" s="440">
        <v>1</v>
      </c>
      <c r="F19" s="440" t="s">
        <v>1478</v>
      </c>
      <c r="G19" s="440">
        <v>114</v>
      </c>
      <c r="H19" s="440">
        <v>163</v>
      </c>
      <c r="I19" s="440">
        <v>1</v>
      </c>
      <c r="J19" s="440">
        <v>2</v>
      </c>
      <c r="K19" s="440">
        <v>11</v>
      </c>
      <c r="L19" s="440">
        <v>348</v>
      </c>
      <c r="M19" s="440">
        <v>19</v>
      </c>
      <c r="N19" s="440">
        <v>114</v>
      </c>
      <c r="O19" s="440">
        <v>45</v>
      </c>
      <c r="P19" s="440">
        <v>100</v>
      </c>
      <c r="Q19" s="440">
        <v>102</v>
      </c>
      <c r="R19" s="440">
        <v>35</v>
      </c>
      <c r="S19" s="440">
        <v>96</v>
      </c>
      <c r="T19" s="440">
        <v>1</v>
      </c>
      <c r="U19" s="440">
        <v>108</v>
      </c>
      <c r="V19" s="440">
        <v>7</v>
      </c>
      <c r="W19" s="440">
        <v>286</v>
      </c>
      <c r="X19" s="440">
        <v>716</v>
      </c>
      <c r="Y19" s="440">
        <v>20</v>
      </c>
      <c r="Z19" s="440">
        <v>19</v>
      </c>
      <c r="AA19" s="440" t="s">
        <v>1478</v>
      </c>
      <c r="AB19" s="440" t="s">
        <v>1478</v>
      </c>
      <c r="AC19" s="440">
        <v>74</v>
      </c>
      <c r="AD19" s="440">
        <v>93</v>
      </c>
      <c r="AE19" s="440">
        <v>1</v>
      </c>
      <c r="AF19" s="440">
        <v>1</v>
      </c>
      <c r="AG19" s="440">
        <v>6</v>
      </c>
      <c r="AH19" s="440">
        <v>178</v>
      </c>
      <c r="AI19" s="440">
        <v>15</v>
      </c>
      <c r="AJ19" s="440">
        <v>51</v>
      </c>
      <c r="AK19" s="440">
        <v>21</v>
      </c>
      <c r="AL19" s="440">
        <v>39</v>
      </c>
      <c r="AM19" s="440">
        <v>23</v>
      </c>
      <c r="AN19" s="440">
        <v>18</v>
      </c>
      <c r="AO19" s="440">
        <v>72</v>
      </c>
      <c r="AP19" s="440">
        <v>1</v>
      </c>
      <c r="AQ19" s="440">
        <v>68</v>
      </c>
      <c r="AR19" s="440">
        <v>7</v>
      </c>
      <c r="AS19" s="440">
        <v>28</v>
      </c>
    </row>
    <row r="20" spans="1:45" ht="19.5" customHeight="1" x14ac:dyDescent="0.15">
      <c r="A20" s="441" t="s">
        <v>1583</v>
      </c>
      <c r="B20" s="440">
        <v>1035</v>
      </c>
      <c r="C20" s="440">
        <v>323</v>
      </c>
      <c r="D20" s="440">
        <v>323</v>
      </c>
      <c r="E20" s="440">
        <v>1</v>
      </c>
      <c r="F20" s="440">
        <v>1</v>
      </c>
      <c r="G20" s="440">
        <v>49</v>
      </c>
      <c r="H20" s="440">
        <v>76</v>
      </c>
      <c r="I20" s="440" t="s">
        <v>1478</v>
      </c>
      <c r="J20" s="440">
        <v>1</v>
      </c>
      <c r="K20" s="440">
        <v>4</v>
      </c>
      <c r="L20" s="440">
        <v>174</v>
      </c>
      <c r="M20" s="440">
        <v>3</v>
      </c>
      <c r="N20" s="440">
        <v>60</v>
      </c>
      <c r="O20" s="440">
        <v>25</v>
      </c>
      <c r="P20" s="440">
        <v>37</v>
      </c>
      <c r="Q20" s="440">
        <v>33</v>
      </c>
      <c r="R20" s="440">
        <v>18</v>
      </c>
      <c r="S20" s="440">
        <v>37</v>
      </c>
      <c r="T20" s="440" t="s">
        <v>1478</v>
      </c>
      <c r="U20" s="440">
        <v>42</v>
      </c>
      <c r="V20" s="440">
        <v>2</v>
      </c>
      <c r="W20" s="440">
        <v>149</v>
      </c>
      <c r="X20" s="440">
        <v>295</v>
      </c>
      <c r="Y20" s="440">
        <v>7</v>
      </c>
      <c r="Z20" s="440">
        <v>7</v>
      </c>
      <c r="AA20" s="440" t="s">
        <v>1478</v>
      </c>
      <c r="AB20" s="440" t="s">
        <v>1478</v>
      </c>
      <c r="AC20" s="440">
        <v>33</v>
      </c>
      <c r="AD20" s="440">
        <v>35</v>
      </c>
      <c r="AE20" s="440" t="s">
        <v>1478</v>
      </c>
      <c r="AF20" s="440" t="s">
        <v>1478</v>
      </c>
      <c r="AG20" s="440">
        <v>3</v>
      </c>
      <c r="AH20" s="440">
        <v>81</v>
      </c>
      <c r="AI20" s="440">
        <v>2</v>
      </c>
      <c r="AJ20" s="440">
        <v>20</v>
      </c>
      <c r="AK20" s="440">
        <v>10</v>
      </c>
      <c r="AL20" s="440">
        <v>16</v>
      </c>
      <c r="AM20" s="440">
        <v>5</v>
      </c>
      <c r="AN20" s="440">
        <v>9</v>
      </c>
      <c r="AO20" s="440">
        <v>29</v>
      </c>
      <c r="AP20" s="440" t="s">
        <v>1478</v>
      </c>
      <c r="AQ20" s="440">
        <v>30</v>
      </c>
      <c r="AR20" s="440">
        <v>2</v>
      </c>
      <c r="AS20" s="440">
        <v>13</v>
      </c>
    </row>
    <row r="21" spans="1:45" ht="19.5" customHeight="1" x14ac:dyDescent="0.15">
      <c r="A21" s="441" t="s">
        <v>1566</v>
      </c>
      <c r="B21" s="440">
        <v>444</v>
      </c>
      <c r="C21" s="440">
        <v>144</v>
      </c>
      <c r="D21" s="440">
        <v>144</v>
      </c>
      <c r="E21" s="440" t="s">
        <v>1478</v>
      </c>
      <c r="F21" s="440" t="s">
        <v>1478</v>
      </c>
      <c r="G21" s="440">
        <v>15</v>
      </c>
      <c r="H21" s="440">
        <v>13</v>
      </c>
      <c r="I21" s="440">
        <v>1</v>
      </c>
      <c r="J21" s="440" t="s">
        <v>1478</v>
      </c>
      <c r="K21" s="440">
        <v>2</v>
      </c>
      <c r="L21" s="440">
        <v>74</v>
      </c>
      <c r="M21" s="440">
        <v>3</v>
      </c>
      <c r="N21" s="440">
        <v>42</v>
      </c>
      <c r="O21" s="440">
        <v>18</v>
      </c>
      <c r="P21" s="440">
        <v>16</v>
      </c>
      <c r="Q21" s="440">
        <v>9</v>
      </c>
      <c r="R21" s="440">
        <v>9</v>
      </c>
      <c r="S21" s="440">
        <v>14</v>
      </c>
      <c r="T21" s="440" t="s">
        <v>1478</v>
      </c>
      <c r="U21" s="440">
        <v>18</v>
      </c>
      <c r="V21" s="440">
        <v>2</v>
      </c>
      <c r="W21" s="440">
        <v>64</v>
      </c>
      <c r="X21" s="440">
        <v>120</v>
      </c>
      <c r="Y21" s="440" t="s">
        <v>1478</v>
      </c>
      <c r="Z21" s="440" t="s">
        <v>1478</v>
      </c>
      <c r="AA21" s="440" t="s">
        <v>1478</v>
      </c>
      <c r="AB21" s="440" t="s">
        <v>1478</v>
      </c>
      <c r="AC21" s="440">
        <v>12</v>
      </c>
      <c r="AD21" s="440">
        <v>8</v>
      </c>
      <c r="AE21" s="440">
        <v>1</v>
      </c>
      <c r="AF21" s="440" t="s">
        <v>1478</v>
      </c>
      <c r="AG21" s="440">
        <v>2</v>
      </c>
      <c r="AH21" s="440">
        <v>36</v>
      </c>
      <c r="AI21" s="440">
        <v>3</v>
      </c>
      <c r="AJ21" s="440">
        <v>9</v>
      </c>
      <c r="AK21" s="440">
        <v>5</v>
      </c>
      <c r="AL21" s="440">
        <v>8</v>
      </c>
      <c r="AM21" s="440">
        <v>1</v>
      </c>
      <c r="AN21" s="440">
        <v>4</v>
      </c>
      <c r="AO21" s="440">
        <v>7</v>
      </c>
      <c r="AP21" s="440" t="s">
        <v>1478</v>
      </c>
      <c r="AQ21" s="440">
        <v>15</v>
      </c>
      <c r="AR21" s="440">
        <v>2</v>
      </c>
      <c r="AS21" s="440">
        <v>7</v>
      </c>
    </row>
    <row r="22" spans="1:45" ht="19.5" customHeight="1" x14ac:dyDescent="0.15">
      <c r="A22" s="441" t="s">
        <v>1565</v>
      </c>
      <c r="B22" s="440">
        <v>46.993348324599999</v>
      </c>
      <c r="C22" s="440">
        <v>64.226625533900005</v>
      </c>
      <c r="D22" s="440">
        <v>64.444551591099994</v>
      </c>
      <c r="E22" s="440">
        <v>58.833333333299997</v>
      </c>
      <c r="F22" s="440">
        <v>44.9375</v>
      </c>
      <c r="G22" s="440">
        <v>48.071229859699997</v>
      </c>
      <c r="H22" s="440">
        <v>45.802021712299997</v>
      </c>
      <c r="I22" s="440">
        <v>44.579245282999999</v>
      </c>
      <c r="J22" s="440">
        <v>43.113145125700001</v>
      </c>
      <c r="K22" s="440">
        <v>47.593592964800003</v>
      </c>
      <c r="L22" s="440">
        <v>46.557509290299997</v>
      </c>
      <c r="M22" s="440">
        <v>45.7440891691</v>
      </c>
      <c r="N22" s="440">
        <v>53.936125409500001</v>
      </c>
      <c r="O22" s="440">
        <v>48.786923526000002</v>
      </c>
      <c r="P22" s="440">
        <v>45.375736325399998</v>
      </c>
      <c r="Q22" s="440">
        <v>46.9672605791</v>
      </c>
      <c r="R22" s="440">
        <v>46.1815110565</v>
      </c>
      <c r="S22" s="440">
        <v>43.672767203500001</v>
      </c>
      <c r="T22" s="440">
        <v>43.132485643999999</v>
      </c>
      <c r="U22" s="440">
        <v>50.107845894299999</v>
      </c>
      <c r="V22" s="440">
        <v>43.967017543899999</v>
      </c>
      <c r="W22" s="440">
        <v>49.631969424499999</v>
      </c>
      <c r="X22" s="440">
        <v>45.043643272899999</v>
      </c>
      <c r="Y22" s="440">
        <v>51.586455331400003</v>
      </c>
      <c r="Z22" s="440">
        <v>51.796875</v>
      </c>
      <c r="AA22" s="440">
        <v>53.388888888899999</v>
      </c>
      <c r="AB22" s="440">
        <v>41.714285714299997</v>
      </c>
      <c r="AC22" s="440">
        <v>46.780500071799999</v>
      </c>
      <c r="AD22" s="440">
        <v>44.940499441999997</v>
      </c>
      <c r="AE22" s="440">
        <v>44.585750315299997</v>
      </c>
      <c r="AF22" s="440">
        <v>42.937674418599997</v>
      </c>
      <c r="AG22" s="440">
        <v>47.078539823</v>
      </c>
      <c r="AH22" s="440">
        <v>45.147771657500002</v>
      </c>
      <c r="AI22" s="440">
        <v>45.479953917099998</v>
      </c>
      <c r="AJ22" s="440">
        <v>50.18</v>
      </c>
      <c r="AK22" s="440">
        <v>46.337524177900001</v>
      </c>
      <c r="AL22" s="440">
        <v>42.362548398500003</v>
      </c>
      <c r="AM22" s="440">
        <v>42.906858202000002</v>
      </c>
      <c r="AN22" s="440">
        <v>45.686084406100001</v>
      </c>
      <c r="AO22" s="440">
        <v>43.099244675599998</v>
      </c>
      <c r="AP22" s="440">
        <v>43.068351284199998</v>
      </c>
      <c r="AQ22" s="440">
        <v>49.269451074000003</v>
      </c>
      <c r="AR22" s="440">
        <v>43.967017543899999</v>
      </c>
      <c r="AS22" s="440">
        <v>42.616721311500001</v>
      </c>
    </row>
    <row r="23" spans="1:45" ht="19.5" customHeight="1" x14ac:dyDescent="0.15">
      <c r="A23" s="441" t="s">
        <v>1599</v>
      </c>
      <c r="B23" s="440"/>
      <c r="C23" s="440"/>
      <c r="D23" s="440"/>
      <c r="E23" s="440"/>
      <c r="F23" s="440"/>
      <c r="G23" s="440"/>
      <c r="H23" s="440"/>
      <c r="I23" s="440"/>
      <c r="J23" s="440"/>
      <c r="K23" s="440"/>
      <c r="L23" s="440"/>
      <c r="M23" s="440"/>
      <c r="N23" s="440"/>
      <c r="O23" s="440"/>
      <c r="P23" s="440"/>
      <c r="Q23" s="440"/>
      <c r="R23" s="440"/>
      <c r="S23" s="440"/>
      <c r="T23" s="440"/>
      <c r="U23" s="440"/>
      <c r="V23" s="440"/>
      <c r="W23" s="440"/>
      <c r="X23" s="440"/>
      <c r="Y23" s="440"/>
      <c r="Z23" s="440"/>
      <c r="AA23" s="440"/>
      <c r="AB23" s="440"/>
      <c r="AC23" s="440"/>
      <c r="AD23" s="440"/>
      <c r="AE23" s="440"/>
      <c r="AF23" s="440"/>
      <c r="AG23" s="440"/>
      <c r="AH23" s="440"/>
      <c r="AI23" s="440"/>
      <c r="AJ23" s="440"/>
      <c r="AK23" s="440"/>
      <c r="AL23" s="440"/>
      <c r="AM23" s="440"/>
      <c r="AN23" s="440"/>
      <c r="AO23" s="440"/>
      <c r="AP23" s="440"/>
      <c r="AQ23" s="440"/>
      <c r="AR23" s="440"/>
      <c r="AS23" s="440"/>
    </row>
    <row r="24" spans="1:45" ht="19.5" customHeight="1" x14ac:dyDescent="0.15">
      <c r="A24" s="441" t="s">
        <v>1598</v>
      </c>
      <c r="B24" s="440">
        <v>15256</v>
      </c>
      <c r="C24" s="440">
        <v>2403</v>
      </c>
      <c r="D24" s="440">
        <v>2391</v>
      </c>
      <c r="E24" s="440">
        <v>4</v>
      </c>
      <c r="F24" s="440">
        <v>1</v>
      </c>
      <c r="G24" s="440">
        <v>1196</v>
      </c>
      <c r="H24" s="440">
        <v>1342</v>
      </c>
      <c r="I24" s="440">
        <v>14</v>
      </c>
      <c r="J24" s="440">
        <v>65</v>
      </c>
      <c r="K24" s="440">
        <v>389</v>
      </c>
      <c r="L24" s="440">
        <v>2561</v>
      </c>
      <c r="M24" s="440">
        <v>209</v>
      </c>
      <c r="N24" s="440">
        <v>633</v>
      </c>
      <c r="O24" s="440">
        <v>488</v>
      </c>
      <c r="P24" s="440">
        <v>1083</v>
      </c>
      <c r="Q24" s="440">
        <v>764</v>
      </c>
      <c r="R24" s="440">
        <v>377</v>
      </c>
      <c r="S24" s="440">
        <v>1116</v>
      </c>
      <c r="T24" s="440">
        <v>22</v>
      </c>
      <c r="U24" s="440">
        <v>1274</v>
      </c>
      <c r="V24" s="440">
        <v>117</v>
      </c>
      <c r="W24" s="440">
        <v>1198</v>
      </c>
      <c r="X24" s="440">
        <v>8080</v>
      </c>
      <c r="Y24" s="440">
        <v>157</v>
      </c>
      <c r="Z24" s="440">
        <v>150</v>
      </c>
      <c r="AA24" s="440">
        <v>1</v>
      </c>
      <c r="AB24" s="440" t="s">
        <v>1478</v>
      </c>
      <c r="AC24" s="440">
        <v>776</v>
      </c>
      <c r="AD24" s="440">
        <v>937</v>
      </c>
      <c r="AE24" s="440">
        <v>14</v>
      </c>
      <c r="AF24" s="440">
        <v>58</v>
      </c>
      <c r="AG24" s="440">
        <v>325</v>
      </c>
      <c r="AH24" s="440">
        <v>1661</v>
      </c>
      <c r="AI24" s="440">
        <v>173</v>
      </c>
      <c r="AJ24" s="440">
        <v>350</v>
      </c>
      <c r="AK24" s="440">
        <v>248</v>
      </c>
      <c r="AL24" s="440">
        <v>594</v>
      </c>
      <c r="AM24" s="440">
        <v>305</v>
      </c>
      <c r="AN24" s="440">
        <v>280</v>
      </c>
      <c r="AO24" s="440">
        <v>937</v>
      </c>
      <c r="AP24" s="440">
        <v>21</v>
      </c>
      <c r="AQ24" s="440">
        <v>956</v>
      </c>
      <c r="AR24" s="440">
        <v>117</v>
      </c>
      <c r="AS24" s="440">
        <v>170</v>
      </c>
    </row>
    <row r="25" spans="1:45" ht="19.5" customHeight="1" x14ac:dyDescent="0.15">
      <c r="A25" s="442" t="s">
        <v>1597</v>
      </c>
      <c r="B25" s="443">
        <v>3602</v>
      </c>
      <c r="C25" s="443">
        <v>1037</v>
      </c>
      <c r="D25" s="443">
        <v>1035</v>
      </c>
      <c r="E25" s="443">
        <v>2</v>
      </c>
      <c r="F25" s="443">
        <v>1</v>
      </c>
      <c r="G25" s="443">
        <v>178</v>
      </c>
      <c r="H25" s="443">
        <v>252</v>
      </c>
      <c r="I25" s="443">
        <v>2</v>
      </c>
      <c r="J25" s="443">
        <v>3</v>
      </c>
      <c r="K25" s="443">
        <v>17</v>
      </c>
      <c r="L25" s="443">
        <v>596</v>
      </c>
      <c r="M25" s="443">
        <v>25</v>
      </c>
      <c r="N25" s="443">
        <v>216</v>
      </c>
      <c r="O25" s="443">
        <v>88</v>
      </c>
      <c r="P25" s="443">
        <v>153</v>
      </c>
      <c r="Q25" s="443">
        <v>144</v>
      </c>
      <c r="R25" s="443">
        <v>62</v>
      </c>
      <c r="S25" s="443">
        <v>147</v>
      </c>
      <c r="T25" s="443">
        <v>1</v>
      </c>
      <c r="U25" s="443">
        <v>168</v>
      </c>
      <c r="V25" s="443">
        <v>11</v>
      </c>
      <c r="W25" s="443">
        <v>499</v>
      </c>
      <c r="X25" s="443">
        <v>1131</v>
      </c>
      <c r="Y25" s="443">
        <v>27</v>
      </c>
      <c r="Z25" s="443">
        <v>26</v>
      </c>
      <c r="AA25" s="443" t="s">
        <v>1478</v>
      </c>
      <c r="AB25" s="443" t="s">
        <v>1478</v>
      </c>
      <c r="AC25" s="443">
        <v>119</v>
      </c>
      <c r="AD25" s="443">
        <v>136</v>
      </c>
      <c r="AE25" s="443">
        <v>2</v>
      </c>
      <c r="AF25" s="443">
        <v>1</v>
      </c>
      <c r="AG25" s="443">
        <v>11</v>
      </c>
      <c r="AH25" s="443">
        <v>295</v>
      </c>
      <c r="AI25" s="443">
        <v>20</v>
      </c>
      <c r="AJ25" s="443">
        <v>80</v>
      </c>
      <c r="AK25" s="443">
        <v>36</v>
      </c>
      <c r="AL25" s="443">
        <v>63</v>
      </c>
      <c r="AM25" s="443">
        <v>29</v>
      </c>
      <c r="AN25" s="443">
        <v>31</v>
      </c>
      <c r="AO25" s="443">
        <v>108</v>
      </c>
      <c r="AP25" s="443">
        <v>1</v>
      </c>
      <c r="AQ25" s="443">
        <v>113</v>
      </c>
      <c r="AR25" s="443">
        <v>11</v>
      </c>
      <c r="AS25" s="443">
        <v>48</v>
      </c>
    </row>
    <row r="26" spans="1:45" ht="15.75" customHeight="1" x14ac:dyDescent="0.15">
      <c r="A26" s="441"/>
      <c r="B26" s="440"/>
      <c r="C26" s="440"/>
      <c r="D26" s="440"/>
      <c r="E26" s="440"/>
      <c r="F26" s="440"/>
      <c r="G26" s="440"/>
      <c r="H26" s="440"/>
      <c r="I26" s="440"/>
      <c r="J26" s="440"/>
      <c r="K26" s="440"/>
      <c r="L26" s="440"/>
      <c r="M26" s="440"/>
      <c r="N26" s="440"/>
      <c r="O26" s="440"/>
      <c r="P26" s="440"/>
      <c r="Q26" s="440"/>
      <c r="R26" s="440"/>
      <c r="S26" s="440"/>
      <c r="T26" s="440"/>
      <c r="U26" s="440"/>
      <c r="V26" s="440"/>
      <c r="W26" s="440"/>
      <c r="X26" s="440"/>
      <c r="Y26" s="440"/>
      <c r="Z26" s="440"/>
      <c r="AA26" s="440"/>
      <c r="AB26" s="440"/>
      <c r="AC26" s="440"/>
      <c r="AD26" s="440"/>
      <c r="AE26" s="440"/>
      <c r="AF26" s="440"/>
      <c r="AG26" s="440"/>
      <c r="AH26" s="440"/>
      <c r="AI26" s="440"/>
      <c r="AJ26" s="440"/>
      <c r="AK26" s="440"/>
      <c r="AL26" s="440"/>
      <c r="AM26" s="440"/>
      <c r="AN26" s="440"/>
      <c r="AO26" s="440"/>
      <c r="AP26" s="440"/>
      <c r="AQ26" s="440"/>
      <c r="AR26" s="440"/>
      <c r="AS26" s="440"/>
    </row>
    <row r="27" spans="1:45" ht="15.75" customHeight="1" x14ac:dyDescent="0.15">
      <c r="A27" s="439" t="s">
        <v>1596</v>
      </c>
      <c r="B27" s="440">
        <v>66066</v>
      </c>
      <c r="C27" s="440">
        <v>2504</v>
      </c>
      <c r="D27" s="440">
        <v>2447</v>
      </c>
      <c r="E27" s="440">
        <v>11</v>
      </c>
      <c r="F27" s="440">
        <v>14</v>
      </c>
      <c r="G27" s="440">
        <v>7099</v>
      </c>
      <c r="H27" s="440">
        <v>10152</v>
      </c>
      <c r="I27" s="440">
        <v>685</v>
      </c>
      <c r="J27" s="440">
        <v>1586</v>
      </c>
      <c r="K27" s="440">
        <v>3976</v>
      </c>
      <c r="L27" s="440">
        <v>11048</v>
      </c>
      <c r="M27" s="440">
        <v>2248</v>
      </c>
      <c r="N27" s="440">
        <v>1253</v>
      </c>
      <c r="O27" s="440">
        <v>2230</v>
      </c>
      <c r="P27" s="440">
        <v>2638</v>
      </c>
      <c r="Q27" s="440">
        <v>1641</v>
      </c>
      <c r="R27" s="440">
        <v>3084</v>
      </c>
      <c r="S27" s="440">
        <v>4548</v>
      </c>
      <c r="T27" s="440">
        <v>773</v>
      </c>
      <c r="U27" s="440">
        <v>4126</v>
      </c>
      <c r="V27" s="440">
        <v>4016</v>
      </c>
      <c r="W27" s="440">
        <v>2434</v>
      </c>
      <c r="X27" s="440">
        <v>55606</v>
      </c>
      <c r="Y27" s="440">
        <v>445</v>
      </c>
      <c r="Z27" s="440">
        <v>400</v>
      </c>
      <c r="AA27" s="440">
        <v>6</v>
      </c>
      <c r="AB27" s="440">
        <v>12</v>
      </c>
      <c r="AC27" s="440">
        <v>5658</v>
      </c>
      <c r="AD27" s="440">
        <v>9518</v>
      </c>
      <c r="AE27" s="440">
        <v>683</v>
      </c>
      <c r="AF27" s="440">
        <v>1503</v>
      </c>
      <c r="AG27" s="440">
        <v>3743</v>
      </c>
      <c r="AH27" s="440">
        <v>9930</v>
      </c>
      <c r="AI27" s="440">
        <v>2186</v>
      </c>
      <c r="AJ27" s="440">
        <v>979</v>
      </c>
      <c r="AK27" s="440">
        <v>1648</v>
      </c>
      <c r="AL27" s="440">
        <v>1956</v>
      </c>
      <c r="AM27" s="440">
        <v>1232</v>
      </c>
      <c r="AN27" s="440">
        <v>2997</v>
      </c>
      <c r="AO27" s="440">
        <v>4040</v>
      </c>
      <c r="AP27" s="440">
        <v>769</v>
      </c>
      <c r="AQ27" s="440">
        <v>3560</v>
      </c>
      <c r="AR27" s="440">
        <v>4016</v>
      </c>
      <c r="AS27" s="440">
        <v>725</v>
      </c>
    </row>
    <row r="28" spans="1:45" ht="20.25" customHeight="1" x14ac:dyDescent="0.15">
      <c r="A28" s="441" t="s">
        <v>1580</v>
      </c>
      <c r="B28" s="440">
        <v>718</v>
      </c>
      <c r="C28" s="440">
        <v>3</v>
      </c>
      <c r="D28" s="440">
        <v>3</v>
      </c>
      <c r="E28" s="440" t="s">
        <v>1478</v>
      </c>
      <c r="F28" s="440" t="s">
        <v>1478</v>
      </c>
      <c r="G28" s="440">
        <v>85</v>
      </c>
      <c r="H28" s="440">
        <v>119</v>
      </c>
      <c r="I28" s="440">
        <v>5</v>
      </c>
      <c r="J28" s="440">
        <v>2</v>
      </c>
      <c r="K28" s="440">
        <v>30</v>
      </c>
      <c r="L28" s="440">
        <v>133</v>
      </c>
      <c r="M28" s="440">
        <v>5</v>
      </c>
      <c r="N28" s="440">
        <v>4</v>
      </c>
      <c r="O28" s="440">
        <v>11</v>
      </c>
      <c r="P28" s="440">
        <v>168</v>
      </c>
      <c r="Q28" s="440">
        <v>21</v>
      </c>
      <c r="R28" s="440">
        <v>30</v>
      </c>
      <c r="S28" s="440">
        <v>15</v>
      </c>
      <c r="T28" s="440">
        <v>3</v>
      </c>
      <c r="U28" s="440">
        <v>24</v>
      </c>
      <c r="V28" s="440">
        <v>13</v>
      </c>
      <c r="W28" s="440">
        <v>47</v>
      </c>
      <c r="X28" s="440">
        <v>696</v>
      </c>
      <c r="Y28" s="440">
        <v>2</v>
      </c>
      <c r="Z28" s="440">
        <v>2</v>
      </c>
      <c r="AA28" s="440" t="s">
        <v>1478</v>
      </c>
      <c r="AB28" s="440" t="s">
        <v>1478</v>
      </c>
      <c r="AC28" s="440">
        <v>83</v>
      </c>
      <c r="AD28" s="440">
        <v>113</v>
      </c>
      <c r="AE28" s="440">
        <v>5</v>
      </c>
      <c r="AF28" s="440">
        <v>2</v>
      </c>
      <c r="AG28" s="440">
        <v>30</v>
      </c>
      <c r="AH28" s="440">
        <v>132</v>
      </c>
      <c r="AI28" s="440">
        <v>5</v>
      </c>
      <c r="AJ28" s="440">
        <v>4</v>
      </c>
      <c r="AK28" s="440">
        <v>11</v>
      </c>
      <c r="AL28" s="440">
        <v>168</v>
      </c>
      <c r="AM28" s="440">
        <v>21</v>
      </c>
      <c r="AN28" s="440">
        <v>30</v>
      </c>
      <c r="AO28" s="440">
        <v>15</v>
      </c>
      <c r="AP28" s="440">
        <v>3</v>
      </c>
      <c r="AQ28" s="440">
        <v>19</v>
      </c>
      <c r="AR28" s="440">
        <v>13</v>
      </c>
      <c r="AS28" s="440">
        <v>40</v>
      </c>
    </row>
    <row r="29" spans="1:45" ht="20.25" customHeight="1" x14ac:dyDescent="0.15">
      <c r="A29" s="441" t="s">
        <v>1595</v>
      </c>
      <c r="B29" s="440">
        <v>3134</v>
      </c>
      <c r="C29" s="440">
        <v>34</v>
      </c>
      <c r="D29" s="440">
        <v>32</v>
      </c>
      <c r="E29" s="440" t="s">
        <v>1478</v>
      </c>
      <c r="F29" s="440">
        <v>2</v>
      </c>
      <c r="G29" s="440">
        <v>351</v>
      </c>
      <c r="H29" s="440">
        <v>503</v>
      </c>
      <c r="I29" s="440">
        <v>39</v>
      </c>
      <c r="J29" s="440">
        <v>66</v>
      </c>
      <c r="K29" s="440">
        <v>123</v>
      </c>
      <c r="L29" s="440">
        <v>576</v>
      </c>
      <c r="M29" s="440">
        <v>99</v>
      </c>
      <c r="N29" s="440">
        <v>43</v>
      </c>
      <c r="O29" s="440">
        <v>45</v>
      </c>
      <c r="P29" s="440">
        <v>273</v>
      </c>
      <c r="Q29" s="440">
        <v>129</v>
      </c>
      <c r="R29" s="440">
        <v>129</v>
      </c>
      <c r="S29" s="440">
        <v>202</v>
      </c>
      <c r="T29" s="440">
        <v>41</v>
      </c>
      <c r="U29" s="440">
        <v>146</v>
      </c>
      <c r="V29" s="440">
        <v>154</v>
      </c>
      <c r="W29" s="440">
        <v>179</v>
      </c>
      <c r="X29" s="440">
        <v>2954</v>
      </c>
      <c r="Y29" s="440">
        <v>15</v>
      </c>
      <c r="Z29" s="440">
        <v>14</v>
      </c>
      <c r="AA29" s="440" t="s">
        <v>1478</v>
      </c>
      <c r="AB29" s="440">
        <v>2</v>
      </c>
      <c r="AC29" s="440">
        <v>337</v>
      </c>
      <c r="AD29" s="440">
        <v>485</v>
      </c>
      <c r="AE29" s="440">
        <v>39</v>
      </c>
      <c r="AF29" s="440">
        <v>63</v>
      </c>
      <c r="AG29" s="440">
        <v>120</v>
      </c>
      <c r="AH29" s="440">
        <v>573</v>
      </c>
      <c r="AI29" s="440">
        <v>99</v>
      </c>
      <c r="AJ29" s="440">
        <v>43</v>
      </c>
      <c r="AK29" s="440">
        <v>42</v>
      </c>
      <c r="AL29" s="440">
        <v>267</v>
      </c>
      <c r="AM29" s="440">
        <v>129</v>
      </c>
      <c r="AN29" s="440">
        <v>127</v>
      </c>
      <c r="AO29" s="440">
        <v>194</v>
      </c>
      <c r="AP29" s="440">
        <v>41</v>
      </c>
      <c r="AQ29" s="440">
        <v>139</v>
      </c>
      <c r="AR29" s="440">
        <v>154</v>
      </c>
      <c r="AS29" s="440">
        <v>85</v>
      </c>
    </row>
    <row r="30" spans="1:45" ht="20.25" customHeight="1" x14ac:dyDescent="0.15">
      <c r="A30" s="441" t="s">
        <v>1594</v>
      </c>
      <c r="B30" s="440">
        <v>4660</v>
      </c>
      <c r="C30" s="440">
        <v>67</v>
      </c>
      <c r="D30" s="440">
        <v>62</v>
      </c>
      <c r="E30" s="440">
        <v>1</v>
      </c>
      <c r="F30" s="440" t="s">
        <v>1478</v>
      </c>
      <c r="G30" s="440">
        <v>401</v>
      </c>
      <c r="H30" s="440">
        <v>765</v>
      </c>
      <c r="I30" s="440">
        <v>42</v>
      </c>
      <c r="J30" s="440">
        <v>130</v>
      </c>
      <c r="K30" s="440">
        <v>233</v>
      </c>
      <c r="L30" s="440">
        <v>903</v>
      </c>
      <c r="M30" s="440">
        <v>144</v>
      </c>
      <c r="N30" s="440">
        <v>58</v>
      </c>
      <c r="O30" s="440">
        <v>116</v>
      </c>
      <c r="P30" s="440">
        <v>193</v>
      </c>
      <c r="Q30" s="440">
        <v>140</v>
      </c>
      <c r="R30" s="440">
        <v>151</v>
      </c>
      <c r="S30" s="440">
        <v>509</v>
      </c>
      <c r="T30" s="440">
        <v>64</v>
      </c>
      <c r="U30" s="440">
        <v>239</v>
      </c>
      <c r="V30" s="440">
        <v>290</v>
      </c>
      <c r="W30" s="440">
        <v>214</v>
      </c>
      <c r="X30" s="440">
        <v>4353</v>
      </c>
      <c r="Y30" s="440">
        <v>33</v>
      </c>
      <c r="Z30" s="440">
        <v>28</v>
      </c>
      <c r="AA30" s="440">
        <v>1</v>
      </c>
      <c r="AB30" s="440" t="s">
        <v>1478</v>
      </c>
      <c r="AC30" s="440">
        <v>366</v>
      </c>
      <c r="AD30" s="440">
        <v>748</v>
      </c>
      <c r="AE30" s="440">
        <v>42</v>
      </c>
      <c r="AF30" s="440">
        <v>129</v>
      </c>
      <c r="AG30" s="440">
        <v>229</v>
      </c>
      <c r="AH30" s="440">
        <v>888</v>
      </c>
      <c r="AI30" s="440">
        <v>141</v>
      </c>
      <c r="AJ30" s="440">
        <v>55</v>
      </c>
      <c r="AK30" s="440">
        <v>107</v>
      </c>
      <c r="AL30" s="440">
        <v>177</v>
      </c>
      <c r="AM30" s="440">
        <v>131</v>
      </c>
      <c r="AN30" s="440">
        <v>150</v>
      </c>
      <c r="AO30" s="440">
        <v>501</v>
      </c>
      <c r="AP30" s="440">
        <v>64</v>
      </c>
      <c r="AQ30" s="440">
        <v>218</v>
      </c>
      <c r="AR30" s="440">
        <v>290</v>
      </c>
      <c r="AS30" s="440">
        <v>83</v>
      </c>
    </row>
    <row r="31" spans="1:45" ht="20.25" customHeight="1" x14ac:dyDescent="0.15">
      <c r="A31" s="441" t="s">
        <v>1593</v>
      </c>
      <c r="B31" s="440">
        <v>5996</v>
      </c>
      <c r="C31" s="440">
        <v>98</v>
      </c>
      <c r="D31" s="440">
        <v>94</v>
      </c>
      <c r="E31" s="440" t="s">
        <v>1478</v>
      </c>
      <c r="F31" s="440" t="s">
        <v>1478</v>
      </c>
      <c r="G31" s="440">
        <v>587</v>
      </c>
      <c r="H31" s="440">
        <v>1088</v>
      </c>
      <c r="I31" s="440">
        <v>43</v>
      </c>
      <c r="J31" s="440">
        <v>161</v>
      </c>
      <c r="K31" s="440">
        <v>334</v>
      </c>
      <c r="L31" s="440">
        <v>1120</v>
      </c>
      <c r="M31" s="440">
        <v>161</v>
      </c>
      <c r="N31" s="440">
        <v>72</v>
      </c>
      <c r="O31" s="440">
        <v>154</v>
      </c>
      <c r="P31" s="440">
        <v>241</v>
      </c>
      <c r="Q31" s="440">
        <v>193</v>
      </c>
      <c r="R31" s="440">
        <v>214</v>
      </c>
      <c r="S31" s="440">
        <v>536</v>
      </c>
      <c r="T31" s="440">
        <v>103</v>
      </c>
      <c r="U31" s="440">
        <v>324</v>
      </c>
      <c r="V31" s="440">
        <v>357</v>
      </c>
      <c r="W31" s="440">
        <v>210</v>
      </c>
      <c r="X31" s="440">
        <v>5465</v>
      </c>
      <c r="Y31" s="440">
        <v>39</v>
      </c>
      <c r="Z31" s="440">
        <v>35</v>
      </c>
      <c r="AA31" s="440" t="s">
        <v>1478</v>
      </c>
      <c r="AB31" s="440" t="s">
        <v>1478</v>
      </c>
      <c r="AC31" s="440">
        <v>494</v>
      </c>
      <c r="AD31" s="440">
        <v>1061</v>
      </c>
      <c r="AE31" s="440">
        <v>43</v>
      </c>
      <c r="AF31" s="440">
        <v>155</v>
      </c>
      <c r="AG31" s="440">
        <v>327</v>
      </c>
      <c r="AH31" s="440">
        <v>1081</v>
      </c>
      <c r="AI31" s="440">
        <v>160</v>
      </c>
      <c r="AJ31" s="440">
        <v>67</v>
      </c>
      <c r="AK31" s="440">
        <v>132</v>
      </c>
      <c r="AL31" s="440">
        <v>200</v>
      </c>
      <c r="AM31" s="440">
        <v>165</v>
      </c>
      <c r="AN31" s="440">
        <v>213</v>
      </c>
      <c r="AO31" s="440">
        <v>508</v>
      </c>
      <c r="AP31" s="440">
        <v>103</v>
      </c>
      <c r="AQ31" s="440">
        <v>302</v>
      </c>
      <c r="AR31" s="440">
        <v>357</v>
      </c>
      <c r="AS31" s="440">
        <v>58</v>
      </c>
    </row>
    <row r="32" spans="1:45" ht="20.25" customHeight="1" x14ac:dyDescent="0.15">
      <c r="A32" s="441" t="s">
        <v>1592</v>
      </c>
      <c r="B32" s="440">
        <v>7309</v>
      </c>
      <c r="C32" s="440">
        <v>103</v>
      </c>
      <c r="D32" s="440">
        <v>101</v>
      </c>
      <c r="E32" s="440">
        <v>1</v>
      </c>
      <c r="F32" s="440">
        <v>3</v>
      </c>
      <c r="G32" s="440">
        <v>944</v>
      </c>
      <c r="H32" s="440">
        <v>1204</v>
      </c>
      <c r="I32" s="440">
        <v>80</v>
      </c>
      <c r="J32" s="440">
        <v>230</v>
      </c>
      <c r="K32" s="440">
        <v>453</v>
      </c>
      <c r="L32" s="440">
        <v>1296</v>
      </c>
      <c r="M32" s="440">
        <v>191</v>
      </c>
      <c r="N32" s="440">
        <v>107</v>
      </c>
      <c r="O32" s="440">
        <v>263</v>
      </c>
      <c r="P32" s="440">
        <v>245</v>
      </c>
      <c r="Q32" s="440">
        <v>194</v>
      </c>
      <c r="R32" s="440">
        <v>286</v>
      </c>
      <c r="S32" s="440">
        <v>545</v>
      </c>
      <c r="T32" s="440">
        <v>99</v>
      </c>
      <c r="U32" s="440">
        <v>394</v>
      </c>
      <c r="V32" s="440">
        <v>466</v>
      </c>
      <c r="W32" s="440">
        <v>205</v>
      </c>
      <c r="X32" s="440">
        <v>6588</v>
      </c>
      <c r="Y32" s="440">
        <v>44</v>
      </c>
      <c r="Z32" s="440">
        <v>42</v>
      </c>
      <c r="AA32" s="440">
        <v>1</v>
      </c>
      <c r="AB32" s="440">
        <v>3</v>
      </c>
      <c r="AC32" s="440">
        <v>772</v>
      </c>
      <c r="AD32" s="440">
        <v>1170</v>
      </c>
      <c r="AE32" s="440">
        <v>79</v>
      </c>
      <c r="AF32" s="440">
        <v>212</v>
      </c>
      <c r="AG32" s="440">
        <v>447</v>
      </c>
      <c r="AH32" s="440">
        <v>1233</v>
      </c>
      <c r="AI32" s="440">
        <v>187</v>
      </c>
      <c r="AJ32" s="440">
        <v>99</v>
      </c>
      <c r="AK32" s="440">
        <v>223</v>
      </c>
      <c r="AL32" s="440">
        <v>195</v>
      </c>
      <c r="AM32" s="440">
        <v>143</v>
      </c>
      <c r="AN32" s="440">
        <v>277</v>
      </c>
      <c r="AO32" s="440">
        <v>519</v>
      </c>
      <c r="AP32" s="440">
        <v>99</v>
      </c>
      <c r="AQ32" s="440">
        <v>360</v>
      </c>
      <c r="AR32" s="440">
        <v>466</v>
      </c>
      <c r="AS32" s="440">
        <v>59</v>
      </c>
    </row>
    <row r="33" spans="1:45" ht="20.25" customHeight="1" x14ac:dyDescent="0.15">
      <c r="A33" s="441" t="s">
        <v>1591</v>
      </c>
      <c r="B33" s="440">
        <v>7856</v>
      </c>
      <c r="C33" s="440">
        <v>95</v>
      </c>
      <c r="D33" s="440">
        <v>87</v>
      </c>
      <c r="E33" s="440" t="s">
        <v>1478</v>
      </c>
      <c r="F33" s="440">
        <v>3</v>
      </c>
      <c r="G33" s="440">
        <v>930</v>
      </c>
      <c r="H33" s="440">
        <v>1346</v>
      </c>
      <c r="I33" s="440">
        <v>121</v>
      </c>
      <c r="J33" s="440">
        <v>235</v>
      </c>
      <c r="K33" s="440">
        <v>501</v>
      </c>
      <c r="L33" s="440">
        <v>1290</v>
      </c>
      <c r="M33" s="440">
        <v>292</v>
      </c>
      <c r="N33" s="440">
        <v>116</v>
      </c>
      <c r="O33" s="440">
        <v>262</v>
      </c>
      <c r="P33" s="440">
        <v>248</v>
      </c>
      <c r="Q33" s="440">
        <v>180</v>
      </c>
      <c r="R33" s="440">
        <v>360</v>
      </c>
      <c r="S33" s="440">
        <v>522</v>
      </c>
      <c r="T33" s="440">
        <v>95</v>
      </c>
      <c r="U33" s="440">
        <v>444</v>
      </c>
      <c r="V33" s="440">
        <v>588</v>
      </c>
      <c r="W33" s="440">
        <v>228</v>
      </c>
      <c r="X33" s="440">
        <v>7093</v>
      </c>
      <c r="Y33" s="440">
        <v>39</v>
      </c>
      <c r="Z33" s="440">
        <v>33</v>
      </c>
      <c r="AA33" s="440" t="s">
        <v>1478</v>
      </c>
      <c r="AB33" s="440">
        <v>3</v>
      </c>
      <c r="AC33" s="440">
        <v>758</v>
      </c>
      <c r="AD33" s="440">
        <v>1298</v>
      </c>
      <c r="AE33" s="440">
        <v>121</v>
      </c>
      <c r="AF33" s="440">
        <v>216</v>
      </c>
      <c r="AG33" s="440">
        <v>485</v>
      </c>
      <c r="AH33" s="440">
        <v>1219</v>
      </c>
      <c r="AI33" s="440">
        <v>288</v>
      </c>
      <c r="AJ33" s="440">
        <v>108</v>
      </c>
      <c r="AK33" s="440">
        <v>225</v>
      </c>
      <c r="AL33" s="440">
        <v>181</v>
      </c>
      <c r="AM33" s="440">
        <v>147</v>
      </c>
      <c r="AN33" s="440">
        <v>350</v>
      </c>
      <c r="AO33" s="440">
        <v>492</v>
      </c>
      <c r="AP33" s="440">
        <v>94</v>
      </c>
      <c r="AQ33" s="440">
        <v>401</v>
      </c>
      <c r="AR33" s="440">
        <v>588</v>
      </c>
      <c r="AS33" s="440">
        <v>80</v>
      </c>
    </row>
    <row r="34" spans="1:45" ht="20.25" customHeight="1" x14ac:dyDescent="0.15">
      <c r="A34" s="441" t="s">
        <v>1590</v>
      </c>
      <c r="B34" s="440">
        <v>7049</v>
      </c>
      <c r="C34" s="440">
        <v>78</v>
      </c>
      <c r="D34" s="440">
        <v>73</v>
      </c>
      <c r="E34" s="440">
        <v>1</v>
      </c>
      <c r="F34" s="440">
        <v>1</v>
      </c>
      <c r="G34" s="440">
        <v>636</v>
      </c>
      <c r="H34" s="440">
        <v>1304</v>
      </c>
      <c r="I34" s="440">
        <v>126</v>
      </c>
      <c r="J34" s="440">
        <v>219</v>
      </c>
      <c r="K34" s="440">
        <v>444</v>
      </c>
      <c r="L34" s="440">
        <v>1136</v>
      </c>
      <c r="M34" s="440">
        <v>358</v>
      </c>
      <c r="N34" s="440">
        <v>96</v>
      </c>
      <c r="O34" s="440">
        <v>214</v>
      </c>
      <c r="P34" s="440">
        <v>187</v>
      </c>
      <c r="Q34" s="440">
        <v>146</v>
      </c>
      <c r="R34" s="440">
        <v>416</v>
      </c>
      <c r="S34" s="440">
        <v>418</v>
      </c>
      <c r="T34" s="440">
        <v>90</v>
      </c>
      <c r="U34" s="440">
        <v>377</v>
      </c>
      <c r="V34" s="440">
        <v>621</v>
      </c>
      <c r="W34" s="440">
        <v>181</v>
      </c>
      <c r="X34" s="440">
        <v>6351</v>
      </c>
      <c r="Y34" s="440">
        <v>30</v>
      </c>
      <c r="Z34" s="440">
        <v>26</v>
      </c>
      <c r="AA34" s="440" t="s">
        <v>1478</v>
      </c>
      <c r="AB34" s="440">
        <v>1</v>
      </c>
      <c r="AC34" s="440">
        <v>510</v>
      </c>
      <c r="AD34" s="440">
        <v>1241</v>
      </c>
      <c r="AE34" s="440">
        <v>125</v>
      </c>
      <c r="AF34" s="440">
        <v>210</v>
      </c>
      <c r="AG34" s="440">
        <v>431</v>
      </c>
      <c r="AH34" s="440">
        <v>1062</v>
      </c>
      <c r="AI34" s="440">
        <v>354</v>
      </c>
      <c r="AJ34" s="440">
        <v>90</v>
      </c>
      <c r="AK34" s="440">
        <v>178</v>
      </c>
      <c r="AL34" s="440">
        <v>131</v>
      </c>
      <c r="AM34" s="440">
        <v>97</v>
      </c>
      <c r="AN34" s="440">
        <v>405</v>
      </c>
      <c r="AO34" s="440">
        <v>369</v>
      </c>
      <c r="AP34" s="440">
        <v>89</v>
      </c>
      <c r="AQ34" s="440">
        <v>340</v>
      </c>
      <c r="AR34" s="440">
        <v>621</v>
      </c>
      <c r="AS34" s="440">
        <v>67</v>
      </c>
    </row>
    <row r="35" spans="1:45" ht="20.25" customHeight="1" x14ac:dyDescent="0.15">
      <c r="A35" s="441" t="s">
        <v>1589</v>
      </c>
      <c r="B35" s="440">
        <v>6823</v>
      </c>
      <c r="C35" s="440">
        <v>101</v>
      </c>
      <c r="D35" s="440">
        <v>96</v>
      </c>
      <c r="E35" s="440">
        <v>1</v>
      </c>
      <c r="F35" s="440">
        <v>2</v>
      </c>
      <c r="G35" s="440">
        <v>604</v>
      </c>
      <c r="H35" s="440">
        <v>1201</v>
      </c>
      <c r="I35" s="440">
        <v>114</v>
      </c>
      <c r="J35" s="440">
        <v>209</v>
      </c>
      <c r="K35" s="440">
        <v>481</v>
      </c>
      <c r="L35" s="440">
        <v>1044</v>
      </c>
      <c r="M35" s="440">
        <v>350</v>
      </c>
      <c r="N35" s="440">
        <v>86</v>
      </c>
      <c r="O35" s="440">
        <v>222</v>
      </c>
      <c r="P35" s="440">
        <v>153</v>
      </c>
      <c r="Q35" s="440">
        <v>91</v>
      </c>
      <c r="R35" s="440">
        <v>503</v>
      </c>
      <c r="S35" s="440">
        <v>410</v>
      </c>
      <c r="T35" s="440">
        <v>104</v>
      </c>
      <c r="U35" s="440">
        <v>316</v>
      </c>
      <c r="V35" s="440">
        <v>663</v>
      </c>
      <c r="W35" s="440">
        <v>168</v>
      </c>
      <c r="X35" s="440">
        <v>6129</v>
      </c>
      <c r="Y35" s="440">
        <v>28</v>
      </c>
      <c r="Z35" s="440">
        <v>23</v>
      </c>
      <c r="AA35" s="440">
        <v>1</v>
      </c>
      <c r="AB35" s="440">
        <v>1</v>
      </c>
      <c r="AC35" s="440">
        <v>505</v>
      </c>
      <c r="AD35" s="440">
        <v>1165</v>
      </c>
      <c r="AE35" s="440">
        <v>114</v>
      </c>
      <c r="AF35" s="440">
        <v>200</v>
      </c>
      <c r="AG35" s="440">
        <v>453</v>
      </c>
      <c r="AH35" s="440">
        <v>958</v>
      </c>
      <c r="AI35" s="440">
        <v>347</v>
      </c>
      <c r="AJ35" s="440">
        <v>77</v>
      </c>
      <c r="AK35" s="440">
        <v>170</v>
      </c>
      <c r="AL35" s="440">
        <v>114</v>
      </c>
      <c r="AM35" s="440">
        <v>62</v>
      </c>
      <c r="AN35" s="440">
        <v>493</v>
      </c>
      <c r="AO35" s="440">
        <v>347</v>
      </c>
      <c r="AP35" s="440">
        <v>103</v>
      </c>
      <c r="AQ35" s="440">
        <v>271</v>
      </c>
      <c r="AR35" s="440">
        <v>663</v>
      </c>
      <c r="AS35" s="440">
        <v>57</v>
      </c>
    </row>
    <row r="36" spans="1:45" ht="20.25" customHeight="1" x14ac:dyDescent="0.15">
      <c r="A36" s="441" t="s">
        <v>1588</v>
      </c>
      <c r="B36" s="440">
        <v>6931</v>
      </c>
      <c r="C36" s="440">
        <v>169</v>
      </c>
      <c r="D36" s="440">
        <v>163</v>
      </c>
      <c r="E36" s="440">
        <v>1</v>
      </c>
      <c r="F36" s="440">
        <v>2</v>
      </c>
      <c r="G36" s="440">
        <v>663</v>
      </c>
      <c r="H36" s="440">
        <v>951</v>
      </c>
      <c r="I36" s="440">
        <v>60</v>
      </c>
      <c r="J36" s="440">
        <v>163</v>
      </c>
      <c r="K36" s="440">
        <v>600</v>
      </c>
      <c r="L36" s="440">
        <v>1131</v>
      </c>
      <c r="M36" s="440">
        <v>293</v>
      </c>
      <c r="N36" s="440">
        <v>115</v>
      </c>
      <c r="O36" s="440">
        <v>241</v>
      </c>
      <c r="P36" s="440">
        <v>242</v>
      </c>
      <c r="Q36" s="440">
        <v>129</v>
      </c>
      <c r="R36" s="440">
        <v>473</v>
      </c>
      <c r="S36" s="440">
        <v>439</v>
      </c>
      <c r="T36" s="440">
        <v>101</v>
      </c>
      <c r="U36" s="440">
        <v>430</v>
      </c>
      <c r="V36" s="440">
        <v>565</v>
      </c>
      <c r="W36" s="440">
        <v>163</v>
      </c>
      <c r="X36" s="440">
        <v>5964</v>
      </c>
      <c r="Y36" s="440">
        <v>38</v>
      </c>
      <c r="Z36" s="440">
        <v>33</v>
      </c>
      <c r="AA36" s="440" t="s">
        <v>1478</v>
      </c>
      <c r="AB36" s="440">
        <v>2</v>
      </c>
      <c r="AC36" s="440">
        <v>533</v>
      </c>
      <c r="AD36" s="440">
        <v>896</v>
      </c>
      <c r="AE36" s="440">
        <v>60</v>
      </c>
      <c r="AF36" s="440">
        <v>154</v>
      </c>
      <c r="AG36" s="440">
        <v>557</v>
      </c>
      <c r="AH36" s="440">
        <v>1022</v>
      </c>
      <c r="AI36" s="440">
        <v>289</v>
      </c>
      <c r="AJ36" s="440">
        <v>86</v>
      </c>
      <c r="AK36" s="440">
        <v>170</v>
      </c>
      <c r="AL36" s="440">
        <v>155</v>
      </c>
      <c r="AM36" s="440">
        <v>85</v>
      </c>
      <c r="AN36" s="440">
        <v>469</v>
      </c>
      <c r="AO36" s="440">
        <v>335</v>
      </c>
      <c r="AP36" s="440">
        <v>101</v>
      </c>
      <c r="AQ36" s="440">
        <v>388</v>
      </c>
      <c r="AR36" s="440">
        <v>565</v>
      </c>
      <c r="AS36" s="440">
        <v>59</v>
      </c>
    </row>
    <row r="37" spans="1:45" ht="20.25" customHeight="1" x14ac:dyDescent="0.15">
      <c r="A37" s="441" t="s">
        <v>1587</v>
      </c>
      <c r="B37" s="440">
        <v>6419</v>
      </c>
      <c r="C37" s="440">
        <v>327</v>
      </c>
      <c r="D37" s="440">
        <v>318</v>
      </c>
      <c r="E37" s="440">
        <v>3</v>
      </c>
      <c r="F37" s="440" t="s">
        <v>1478</v>
      </c>
      <c r="G37" s="440">
        <v>897</v>
      </c>
      <c r="H37" s="440">
        <v>767</v>
      </c>
      <c r="I37" s="440">
        <v>42</v>
      </c>
      <c r="J37" s="440">
        <v>118</v>
      </c>
      <c r="K37" s="440">
        <v>427</v>
      </c>
      <c r="L37" s="440">
        <v>989</v>
      </c>
      <c r="M37" s="440">
        <v>223</v>
      </c>
      <c r="N37" s="440">
        <v>161</v>
      </c>
      <c r="O37" s="440">
        <v>313</v>
      </c>
      <c r="P37" s="440">
        <v>272</v>
      </c>
      <c r="Q37" s="440">
        <v>150</v>
      </c>
      <c r="R37" s="440">
        <v>284</v>
      </c>
      <c r="S37" s="440">
        <v>420</v>
      </c>
      <c r="T37" s="440">
        <v>55</v>
      </c>
      <c r="U37" s="440">
        <v>574</v>
      </c>
      <c r="V37" s="440">
        <v>219</v>
      </c>
      <c r="W37" s="440">
        <v>178</v>
      </c>
      <c r="X37" s="440">
        <v>5035</v>
      </c>
      <c r="Y37" s="440">
        <v>63</v>
      </c>
      <c r="Z37" s="440">
        <v>56</v>
      </c>
      <c r="AA37" s="440">
        <v>2</v>
      </c>
      <c r="AB37" s="440" t="s">
        <v>1478</v>
      </c>
      <c r="AC37" s="440">
        <v>661</v>
      </c>
      <c r="AD37" s="440">
        <v>689</v>
      </c>
      <c r="AE37" s="440">
        <v>42</v>
      </c>
      <c r="AF37" s="440">
        <v>113</v>
      </c>
      <c r="AG37" s="440">
        <v>374</v>
      </c>
      <c r="AH37" s="440">
        <v>829</v>
      </c>
      <c r="AI37" s="440">
        <v>210</v>
      </c>
      <c r="AJ37" s="440">
        <v>116</v>
      </c>
      <c r="AK37" s="440">
        <v>193</v>
      </c>
      <c r="AL37" s="440">
        <v>177</v>
      </c>
      <c r="AM37" s="440">
        <v>117</v>
      </c>
      <c r="AN37" s="440">
        <v>274</v>
      </c>
      <c r="AO37" s="440">
        <v>343</v>
      </c>
      <c r="AP37" s="440">
        <v>54</v>
      </c>
      <c r="AQ37" s="440">
        <v>500</v>
      </c>
      <c r="AR37" s="440">
        <v>219</v>
      </c>
      <c r="AS37" s="440">
        <v>59</v>
      </c>
    </row>
    <row r="38" spans="1:45" ht="20.25" customHeight="1" x14ac:dyDescent="0.15">
      <c r="A38" s="441" t="s">
        <v>1586</v>
      </c>
      <c r="B38" s="440">
        <v>4748</v>
      </c>
      <c r="C38" s="440">
        <v>466</v>
      </c>
      <c r="D38" s="440">
        <v>460</v>
      </c>
      <c r="E38" s="440" t="s">
        <v>1478</v>
      </c>
      <c r="F38" s="440" t="s">
        <v>1478</v>
      </c>
      <c r="G38" s="440">
        <v>619</v>
      </c>
      <c r="H38" s="440">
        <v>504</v>
      </c>
      <c r="I38" s="440">
        <v>8</v>
      </c>
      <c r="J38" s="440">
        <v>42</v>
      </c>
      <c r="K38" s="440">
        <v>273</v>
      </c>
      <c r="L38" s="440">
        <v>714</v>
      </c>
      <c r="M38" s="440">
        <v>90</v>
      </c>
      <c r="N38" s="440">
        <v>190</v>
      </c>
      <c r="O38" s="440">
        <v>220</v>
      </c>
      <c r="P38" s="440">
        <v>245</v>
      </c>
      <c r="Q38" s="440">
        <v>138</v>
      </c>
      <c r="R38" s="440">
        <v>142</v>
      </c>
      <c r="S38" s="440">
        <v>312</v>
      </c>
      <c r="T38" s="440">
        <v>15</v>
      </c>
      <c r="U38" s="440">
        <v>523</v>
      </c>
      <c r="V38" s="440">
        <v>55</v>
      </c>
      <c r="W38" s="440">
        <v>192</v>
      </c>
      <c r="X38" s="440">
        <v>3100</v>
      </c>
      <c r="Y38" s="440">
        <v>58</v>
      </c>
      <c r="Z38" s="440">
        <v>54</v>
      </c>
      <c r="AA38" s="440" t="s">
        <v>1478</v>
      </c>
      <c r="AB38" s="440" t="s">
        <v>1478</v>
      </c>
      <c r="AC38" s="440">
        <v>403</v>
      </c>
      <c r="AD38" s="440">
        <v>405</v>
      </c>
      <c r="AE38" s="440">
        <v>8</v>
      </c>
      <c r="AF38" s="440">
        <v>39</v>
      </c>
      <c r="AG38" s="440">
        <v>230</v>
      </c>
      <c r="AH38" s="440">
        <v>529</v>
      </c>
      <c r="AI38" s="440">
        <v>77</v>
      </c>
      <c r="AJ38" s="440">
        <v>131</v>
      </c>
      <c r="AK38" s="440">
        <v>127</v>
      </c>
      <c r="AL38" s="440">
        <v>121</v>
      </c>
      <c r="AM38" s="440">
        <v>85</v>
      </c>
      <c r="AN38" s="440">
        <v>129</v>
      </c>
      <c r="AO38" s="440">
        <v>248</v>
      </c>
      <c r="AP38" s="440">
        <v>15</v>
      </c>
      <c r="AQ38" s="440">
        <v>407</v>
      </c>
      <c r="AR38" s="440">
        <v>55</v>
      </c>
      <c r="AS38" s="440">
        <v>33</v>
      </c>
    </row>
    <row r="39" spans="1:45" ht="20.25" customHeight="1" x14ac:dyDescent="0.15">
      <c r="A39" s="441" t="s">
        <v>1585</v>
      </c>
      <c r="B39" s="440">
        <v>2258</v>
      </c>
      <c r="C39" s="440">
        <v>353</v>
      </c>
      <c r="D39" s="440">
        <v>350</v>
      </c>
      <c r="E39" s="440">
        <v>2</v>
      </c>
      <c r="F39" s="440" t="s">
        <v>1478</v>
      </c>
      <c r="G39" s="440">
        <v>239</v>
      </c>
      <c r="H39" s="440">
        <v>222</v>
      </c>
      <c r="I39" s="440">
        <v>3</v>
      </c>
      <c r="J39" s="440">
        <v>9</v>
      </c>
      <c r="K39" s="440">
        <v>61</v>
      </c>
      <c r="L39" s="440">
        <v>356</v>
      </c>
      <c r="M39" s="440">
        <v>25</v>
      </c>
      <c r="N39" s="440">
        <v>90</v>
      </c>
      <c r="O39" s="440">
        <v>94</v>
      </c>
      <c r="P39" s="440">
        <v>110</v>
      </c>
      <c r="Q39" s="440">
        <v>82</v>
      </c>
      <c r="R39" s="440">
        <v>66</v>
      </c>
      <c r="S39" s="440">
        <v>123</v>
      </c>
      <c r="T39" s="440">
        <v>2</v>
      </c>
      <c r="U39" s="440">
        <v>220</v>
      </c>
      <c r="V39" s="440">
        <v>16</v>
      </c>
      <c r="W39" s="440">
        <v>185</v>
      </c>
      <c r="X39" s="440">
        <v>1161</v>
      </c>
      <c r="Y39" s="440">
        <v>37</v>
      </c>
      <c r="Z39" s="440">
        <v>36</v>
      </c>
      <c r="AA39" s="440">
        <v>1</v>
      </c>
      <c r="AB39" s="440" t="s">
        <v>1478</v>
      </c>
      <c r="AC39" s="440">
        <v>145</v>
      </c>
      <c r="AD39" s="440">
        <v>151</v>
      </c>
      <c r="AE39" s="440">
        <v>3</v>
      </c>
      <c r="AF39" s="440">
        <v>9</v>
      </c>
      <c r="AG39" s="440">
        <v>50</v>
      </c>
      <c r="AH39" s="440">
        <v>227</v>
      </c>
      <c r="AI39" s="440">
        <v>15</v>
      </c>
      <c r="AJ39" s="440">
        <v>55</v>
      </c>
      <c r="AK39" s="440">
        <v>43</v>
      </c>
      <c r="AL39" s="440">
        <v>47</v>
      </c>
      <c r="AM39" s="440">
        <v>39</v>
      </c>
      <c r="AN39" s="440">
        <v>60</v>
      </c>
      <c r="AO39" s="440">
        <v>97</v>
      </c>
      <c r="AP39" s="440">
        <v>2</v>
      </c>
      <c r="AQ39" s="440">
        <v>139</v>
      </c>
      <c r="AR39" s="440">
        <v>16</v>
      </c>
      <c r="AS39" s="440">
        <v>25</v>
      </c>
    </row>
    <row r="40" spans="1:45" ht="20.25" customHeight="1" x14ac:dyDescent="0.15">
      <c r="A40" s="441" t="s">
        <v>1584</v>
      </c>
      <c r="B40" s="440">
        <v>1278</v>
      </c>
      <c r="C40" s="440">
        <v>324</v>
      </c>
      <c r="D40" s="440">
        <v>322</v>
      </c>
      <c r="E40" s="440" t="s">
        <v>1478</v>
      </c>
      <c r="F40" s="440" t="s">
        <v>1478</v>
      </c>
      <c r="G40" s="440">
        <v>94</v>
      </c>
      <c r="H40" s="440">
        <v>119</v>
      </c>
      <c r="I40" s="440">
        <v>1</v>
      </c>
      <c r="J40" s="440">
        <v>2</v>
      </c>
      <c r="K40" s="440">
        <v>11</v>
      </c>
      <c r="L40" s="440">
        <v>212</v>
      </c>
      <c r="M40" s="440">
        <v>12</v>
      </c>
      <c r="N40" s="440">
        <v>63</v>
      </c>
      <c r="O40" s="440">
        <v>38</v>
      </c>
      <c r="P40" s="440">
        <v>42</v>
      </c>
      <c r="Q40" s="440">
        <v>34</v>
      </c>
      <c r="R40" s="440">
        <v>19</v>
      </c>
      <c r="S40" s="440">
        <v>62</v>
      </c>
      <c r="T40" s="440">
        <v>1</v>
      </c>
      <c r="U40" s="440">
        <v>71</v>
      </c>
      <c r="V40" s="440">
        <v>6</v>
      </c>
      <c r="W40" s="440">
        <v>167</v>
      </c>
      <c r="X40" s="440">
        <v>455</v>
      </c>
      <c r="Y40" s="440">
        <v>15</v>
      </c>
      <c r="Z40" s="440">
        <v>14</v>
      </c>
      <c r="AA40" s="440" t="s">
        <v>1478</v>
      </c>
      <c r="AB40" s="440" t="s">
        <v>1478</v>
      </c>
      <c r="AC40" s="440">
        <v>58</v>
      </c>
      <c r="AD40" s="440">
        <v>68</v>
      </c>
      <c r="AE40" s="440">
        <v>1</v>
      </c>
      <c r="AF40" s="440">
        <v>1</v>
      </c>
      <c r="AG40" s="440">
        <v>6</v>
      </c>
      <c r="AH40" s="440">
        <v>107</v>
      </c>
      <c r="AI40" s="440">
        <v>10</v>
      </c>
      <c r="AJ40" s="440">
        <v>30</v>
      </c>
      <c r="AK40" s="440">
        <v>16</v>
      </c>
      <c r="AL40" s="440">
        <v>15</v>
      </c>
      <c r="AM40" s="440">
        <v>9</v>
      </c>
      <c r="AN40" s="440">
        <v>13</v>
      </c>
      <c r="AO40" s="440">
        <v>45</v>
      </c>
      <c r="AP40" s="440">
        <v>1</v>
      </c>
      <c r="AQ40" s="440">
        <v>44</v>
      </c>
      <c r="AR40" s="440">
        <v>6</v>
      </c>
      <c r="AS40" s="440">
        <v>10</v>
      </c>
    </row>
    <row r="41" spans="1:45" ht="20.25" customHeight="1" x14ac:dyDescent="0.15">
      <c r="A41" s="441" t="s">
        <v>1583</v>
      </c>
      <c r="B41" s="440">
        <v>631</v>
      </c>
      <c r="C41" s="440">
        <v>200</v>
      </c>
      <c r="D41" s="440">
        <v>200</v>
      </c>
      <c r="E41" s="440">
        <v>1</v>
      </c>
      <c r="F41" s="440">
        <v>1</v>
      </c>
      <c r="G41" s="440">
        <v>37</v>
      </c>
      <c r="H41" s="440">
        <v>53</v>
      </c>
      <c r="I41" s="440" t="s">
        <v>1478</v>
      </c>
      <c r="J41" s="440" t="s">
        <v>1478</v>
      </c>
      <c r="K41" s="440">
        <v>3</v>
      </c>
      <c r="L41" s="440">
        <v>106</v>
      </c>
      <c r="M41" s="440">
        <v>3</v>
      </c>
      <c r="N41" s="440">
        <v>29</v>
      </c>
      <c r="O41" s="440">
        <v>21</v>
      </c>
      <c r="P41" s="440">
        <v>17</v>
      </c>
      <c r="Q41" s="440">
        <v>10</v>
      </c>
      <c r="R41" s="440">
        <v>7</v>
      </c>
      <c r="S41" s="440">
        <v>26</v>
      </c>
      <c r="T41" s="440" t="s">
        <v>1478</v>
      </c>
      <c r="U41" s="440">
        <v>31</v>
      </c>
      <c r="V41" s="440">
        <v>2</v>
      </c>
      <c r="W41" s="440">
        <v>84</v>
      </c>
      <c r="X41" s="440">
        <v>191</v>
      </c>
      <c r="Y41" s="440">
        <v>4</v>
      </c>
      <c r="Z41" s="440">
        <v>4</v>
      </c>
      <c r="AA41" s="440" t="s">
        <v>1478</v>
      </c>
      <c r="AB41" s="440" t="s">
        <v>1478</v>
      </c>
      <c r="AC41" s="440">
        <v>24</v>
      </c>
      <c r="AD41" s="440">
        <v>25</v>
      </c>
      <c r="AE41" s="440" t="s">
        <v>1478</v>
      </c>
      <c r="AF41" s="440" t="s">
        <v>1478</v>
      </c>
      <c r="AG41" s="440">
        <v>2</v>
      </c>
      <c r="AH41" s="440">
        <v>50</v>
      </c>
      <c r="AI41" s="440">
        <v>2</v>
      </c>
      <c r="AJ41" s="440">
        <v>12</v>
      </c>
      <c r="AK41" s="440">
        <v>8</v>
      </c>
      <c r="AL41" s="440">
        <v>6</v>
      </c>
      <c r="AM41" s="440">
        <v>1</v>
      </c>
      <c r="AN41" s="440">
        <v>5</v>
      </c>
      <c r="AO41" s="440">
        <v>22</v>
      </c>
      <c r="AP41" s="440" t="s">
        <v>1478</v>
      </c>
      <c r="AQ41" s="440">
        <v>21</v>
      </c>
      <c r="AR41" s="440">
        <v>2</v>
      </c>
      <c r="AS41" s="440">
        <v>7</v>
      </c>
    </row>
    <row r="42" spans="1:45" ht="20.25" customHeight="1" x14ac:dyDescent="0.15">
      <c r="A42" s="441" t="s">
        <v>1566</v>
      </c>
      <c r="B42" s="440">
        <v>256</v>
      </c>
      <c r="C42" s="440">
        <v>86</v>
      </c>
      <c r="D42" s="440">
        <v>86</v>
      </c>
      <c r="E42" s="440" t="s">
        <v>1478</v>
      </c>
      <c r="F42" s="440" t="s">
        <v>1478</v>
      </c>
      <c r="G42" s="440">
        <v>12</v>
      </c>
      <c r="H42" s="440">
        <v>6</v>
      </c>
      <c r="I42" s="440">
        <v>1</v>
      </c>
      <c r="J42" s="440" t="s">
        <v>1478</v>
      </c>
      <c r="K42" s="440">
        <v>2</v>
      </c>
      <c r="L42" s="440">
        <v>42</v>
      </c>
      <c r="M42" s="440">
        <v>2</v>
      </c>
      <c r="N42" s="440">
        <v>23</v>
      </c>
      <c r="O42" s="440">
        <v>16</v>
      </c>
      <c r="P42" s="440">
        <v>2</v>
      </c>
      <c r="Q42" s="440">
        <v>4</v>
      </c>
      <c r="R42" s="440">
        <v>4</v>
      </c>
      <c r="S42" s="440">
        <v>9</v>
      </c>
      <c r="T42" s="440" t="s">
        <v>1478</v>
      </c>
      <c r="U42" s="440">
        <v>13</v>
      </c>
      <c r="V42" s="440">
        <v>1</v>
      </c>
      <c r="W42" s="440">
        <v>33</v>
      </c>
      <c r="X42" s="440">
        <v>71</v>
      </c>
      <c r="Y42" s="440" t="s">
        <v>1478</v>
      </c>
      <c r="Z42" s="440" t="s">
        <v>1478</v>
      </c>
      <c r="AA42" s="440" t="s">
        <v>1478</v>
      </c>
      <c r="AB42" s="440" t="s">
        <v>1478</v>
      </c>
      <c r="AC42" s="440">
        <v>9</v>
      </c>
      <c r="AD42" s="440">
        <v>3</v>
      </c>
      <c r="AE42" s="440">
        <v>1</v>
      </c>
      <c r="AF42" s="440" t="s">
        <v>1478</v>
      </c>
      <c r="AG42" s="440">
        <v>2</v>
      </c>
      <c r="AH42" s="440">
        <v>20</v>
      </c>
      <c r="AI42" s="440">
        <v>2</v>
      </c>
      <c r="AJ42" s="440">
        <v>6</v>
      </c>
      <c r="AK42" s="440">
        <v>3</v>
      </c>
      <c r="AL42" s="440">
        <v>2</v>
      </c>
      <c r="AM42" s="440">
        <v>1</v>
      </c>
      <c r="AN42" s="440">
        <v>2</v>
      </c>
      <c r="AO42" s="440">
        <v>5</v>
      </c>
      <c r="AP42" s="440" t="s">
        <v>1478</v>
      </c>
      <c r="AQ42" s="440">
        <v>11</v>
      </c>
      <c r="AR42" s="440">
        <v>1</v>
      </c>
      <c r="AS42" s="440">
        <v>3</v>
      </c>
    </row>
    <row r="43" spans="1:45" ht="20.25" customHeight="1" x14ac:dyDescent="0.15">
      <c r="A43" s="441" t="s">
        <v>1565</v>
      </c>
      <c r="B43" s="440">
        <v>47.887264250900003</v>
      </c>
      <c r="C43" s="440">
        <v>63.535543130999997</v>
      </c>
      <c r="D43" s="440">
        <v>63.834286881899999</v>
      </c>
      <c r="E43" s="440">
        <v>58.136363636399999</v>
      </c>
      <c r="F43" s="440">
        <v>45.571428571399998</v>
      </c>
      <c r="G43" s="440">
        <v>48.003310325400001</v>
      </c>
      <c r="H43" s="440">
        <v>45.694542947199999</v>
      </c>
      <c r="I43" s="440">
        <v>44.752554744500003</v>
      </c>
      <c r="J43" s="440">
        <v>44.607818411099998</v>
      </c>
      <c r="K43" s="440">
        <v>47.886569416500002</v>
      </c>
      <c r="L43" s="440">
        <v>46.909938450399999</v>
      </c>
      <c r="M43" s="440">
        <v>47.3527580071</v>
      </c>
      <c r="N43" s="440">
        <v>54.527932960900003</v>
      </c>
      <c r="O43" s="440">
        <v>50.895067264600002</v>
      </c>
      <c r="P43" s="440">
        <v>45.177028051599997</v>
      </c>
      <c r="Q43" s="440">
        <v>46.207495429600002</v>
      </c>
      <c r="R43" s="440">
        <v>48.126783398199997</v>
      </c>
      <c r="S43" s="440">
        <v>46.045514511900002</v>
      </c>
      <c r="T43" s="440">
        <v>44.118369987100003</v>
      </c>
      <c r="U43" s="440">
        <v>50.8436742608</v>
      </c>
      <c r="V43" s="440">
        <v>45.253984063700003</v>
      </c>
      <c r="W43" s="440">
        <v>50.076828266200003</v>
      </c>
      <c r="X43" s="440">
        <v>45.960184152799997</v>
      </c>
      <c r="Y43" s="440">
        <v>51.5741573034</v>
      </c>
      <c r="Z43" s="440">
        <v>51.86</v>
      </c>
      <c r="AA43" s="440">
        <v>52.666666666700003</v>
      </c>
      <c r="AB43" s="440">
        <v>41.916666666700003</v>
      </c>
      <c r="AC43" s="440">
        <v>46.643867090800001</v>
      </c>
      <c r="AD43" s="440">
        <v>44.9163689851</v>
      </c>
      <c r="AE43" s="440">
        <v>44.760614934099998</v>
      </c>
      <c r="AF43" s="440">
        <v>44.550565535600001</v>
      </c>
      <c r="AG43" s="440">
        <v>47.302030456899999</v>
      </c>
      <c r="AH43" s="440">
        <v>45.347532729100003</v>
      </c>
      <c r="AI43" s="440">
        <v>47.021957913999998</v>
      </c>
      <c r="AJ43" s="440">
        <v>51.274259448400002</v>
      </c>
      <c r="AK43" s="440">
        <v>48.1875</v>
      </c>
      <c r="AL43" s="440">
        <v>41.390593047000003</v>
      </c>
      <c r="AM43" s="440">
        <v>43.250811688299997</v>
      </c>
      <c r="AN43" s="440">
        <v>47.893727060400003</v>
      </c>
      <c r="AO43" s="440">
        <v>44.860396039599998</v>
      </c>
      <c r="AP43" s="440">
        <v>44.0864759428</v>
      </c>
      <c r="AQ43" s="440">
        <v>49.781741572999998</v>
      </c>
      <c r="AR43" s="440">
        <v>45.253984063700003</v>
      </c>
      <c r="AS43" s="440">
        <v>43.1717241379</v>
      </c>
    </row>
    <row r="44" spans="1:45" ht="20.25" customHeight="1" x14ac:dyDescent="0.15">
      <c r="A44" s="441" t="s">
        <v>1582</v>
      </c>
      <c r="B44" s="440"/>
      <c r="C44" s="440"/>
      <c r="D44" s="440"/>
      <c r="E44" s="440"/>
      <c r="F44" s="440"/>
      <c r="G44" s="440"/>
      <c r="H44" s="440"/>
      <c r="I44" s="440"/>
      <c r="J44" s="440"/>
      <c r="K44" s="440"/>
      <c r="L44" s="440"/>
      <c r="M44" s="440"/>
      <c r="N44" s="440"/>
      <c r="O44" s="440"/>
      <c r="P44" s="440"/>
      <c r="Q44" s="440"/>
      <c r="R44" s="440"/>
      <c r="S44" s="440"/>
      <c r="T44" s="440"/>
      <c r="U44" s="440"/>
      <c r="V44" s="440"/>
      <c r="W44" s="440"/>
      <c r="X44" s="440"/>
      <c r="Y44" s="440"/>
      <c r="Z44" s="440"/>
      <c r="AA44" s="440"/>
      <c r="AB44" s="440"/>
      <c r="AC44" s="440"/>
      <c r="AD44" s="440"/>
      <c r="AE44" s="440"/>
      <c r="AF44" s="440"/>
      <c r="AG44" s="440"/>
      <c r="AH44" s="440"/>
      <c r="AI44" s="440"/>
      <c r="AJ44" s="440"/>
      <c r="AK44" s="440"/>
      <c r="AL44" s="440"/>
      <c r="AM44" s="440"/>
      <c r="AN44" s="440"/>
      <c r="AO44" s="440"/>
      <c r="AP44" s="440"/>
      <c r="AQ44" s="440"/>
      <c r="AR44" s="440"/>
      <c r="AS44" s="440"/>
    </row>
    <row r="45" spans="1:45" ht="20.25" customHeight="1" x14ac:dyDescent="0.15">
      <c r="A45" s="441" t="s">
        <v>1563</v>
      </c>
      <c r="B45" s="440">
        <v>9171</v>
      </c>
      <c r="C45" s="440">
        <v>1429</v>
      </c>
      <c r="D45" s="440">
        <v>1418</v>
      </c>
      <c r="E45" s="440">
        <v>3</v>
      </c>
      <c r="F45" s="440">
        <v>1</v>
      </c>
      <c r="G45" s="440">
        <v>1001</v>
      </c>
      <c r="H45" s="440">
        <v>904</v>
      </c>
      <c r="I45" s="440">
        <v>13</v>
      </c>
      <c r="J45" s="440">
        <v>53</v>
      </c>
      <c r="K45" s="440">
        <v>350</v>
      </c>
      <c r="L45" s="440">
        <v>1430</v>
      </c>
      <c r="M45" s="440">
        <v>132</v>
      </c>
      <c r="N45" s="440">
        <v>395</v>
      </c>
      <c r="O45" s="440">
        <v>389</v>
      </c>
      <c r="P45" s="440">
        <v>416</v>
      </c>
      <c r="Q45" s="440">
        <v>268</v>
      </c>
      <c r="R45" s="440">
        <v>238</v>
      </c>
      <c r="S45" s="440">
        <v>532</v>
      </c>
      <c r="T45" s="440">
        <v>18</v>
      </c>
      <c r="U45" s="440">
        <v>858</v>
      </c>
      <c r="V45" s="440">
        <v>80</v>
      </c>
      <c r="W45" s="440">
        <v>661</v>
      </c>
      <c r="X45" s="440">
        <v>4978</v>
      </c>
      <c r="Y45" s="440">
        <v>114</v>
      </c>
      <c r="Z45" s="440">
        <v>108</v>
      </c>
      <c r="AA45" s="440">
        <v>1</v>
      </c>
      <c r="AB45" s="440" t="s">
        <v>1478</v>
      </c>
      <c r="AC45" s="440">
        <v>639</v>
      </c>
      <c r="AD45" s="440">
        <v>652</v>
      </c>
      <c r="AE45" s="440">
        <v>13</v>
      </c>
      <c r="AF45" s="440">
        <v>49</v>
      </c>
      <c r="AG45" s="440">
        <v>290</v>
      </c>
      <c r="AH45" s="440">
        <v>933</v>
      </c>
      <c r="AI45" s="440">
        <v>106</v>
      </c>
      <c r="AJ45" s="440">
        <v>234</v>
      </c>
      <c r="AK45" s="440">
        <v>197</v>
      </c>
      <c r="AL45" s="440">
        <v>191</v>
      </c>
      <c r="AM45" s="440">
        <v>135</v>
      </c>
      <c r="AN45" s="440">
        <v>209</v>
      </c>
      <c r="AO45" s="440">
        <v>417</v>
      </c>
      <c r="AP45" s="440">
        <v>18</v>
      </c>
      <c r="AQ45" s="440">
        <v>622</v>
      </c>
      <c r="AR45" s="440">
        <v>80</v>
      </c>
      <c r="AS45" s="440">
        <v>78</v>
      </c>
    </row>
    <row r="46" spans="1:45" ht="20.25" customHeight="1" x14ac:dyDescent="0.15">
      <c r="A46" s="444" t="s">
        <v>1562</v>
      </c>
      <c r="B46" s="443">
        <v>2165</v>
      </c>
      <c r="C46" s="443">
        <v>610</v>
      </c>
      <c r="D46" s="443">
        <v>608</v>
      </c>
      <c r="E46" s="443">
        <v>1</v>
      </c>
      <c r="F46" s="443">
        <v>1</v>
      </c>
      <c r="G46" s="443">
        <v>143</v>
      </c>
      <c r="H46" s="443">
        <v>178</v>
      </c>
      <c r="I46" s="443">
        <v>2</v>
      </c>
      <c r="J46" s="443">
        <v>2</v>
      </c>
      <c r="K46" s="443">
        <v>16</v>
      </c>
      <c r="L46" s="443">
        <v>360</v>
      </c>
      <c r="M46" s="443">
        <v>17</v>
      </c>
      <c r="N46" s="443">
        <v>115</v>
      </c>
      <c r="O46" s="443">
        <v>75</v>
      </c>
      <c r="P46" s="443">
        <v>61</v>
      </c>
      <c r="Q46" s="443">
        <v>48</v>
      </c>
      <c r="R46" s="443">
        <v>30</v>
      </c>
      <c r="S46" s="443">
        <v>97</v>
      </c>
      <c r="T46" s="443">
        <v>1</v>
      </c>
      <c r="U46" s="443">
        <v>115</v>
      </c>
      <c r="V46" s="443">
        <v>9</v>
      </c>
      <c r="W46" s="443">
        <v>284</v>
      </c>
      <c r="X46" s="443">
        <v>717</v>
      </c>
      <c r="Y46" s="443">
        <v>19</v>
      </c>
      <c r="Z46" s="443">
        <v>18</v>
      </c>
      <c r="AA46" s="443" t="s">
        <v>1478</v>
      </c>
      <c r="AB46" s="443" t="s">
        <v>1478</v>
      </c>
      <c r="AC46" s="443">
        <v>91</v>
      </c>
      <c r="AD46" s="443">
        <v>96</v>
      </c>
      <c r="AE46" s="443">
        <v>2</v>
      </c>
      <c r="AF46" s="443">
        <v>1</v>
      </c>
      <c r="AG46" s="443">
        <v>10</v>
      </c>
      <c r="AH46" s="443">
        <v>177</v>
      </c>
      <c r="AI46" s="443">
        <v>14</v>
      </c>
      <c r="AJ46" s="443">
        <v>48</v>
      </c>
      <c r="AK46" s="443">
        <v>27</v>
      </c>
      <c r="AL46" s="443">
        <v>23</v>
      </c>
      <c r="AM46" s="443">
        <v>11</v>
      </c>
      <c r="AN46" s="443">
        <v>20</v>
      </c>
      <c r="AO46" s="443">
        <v>72</v>
      </c>
      <c r="AP46" s="443">
        <v>1</v>
      </c>
      <c r="AQ46" s="443">
        <v>76</v>
      </c>
      <c r="AR46" s="443">
        <v>9</v>
      </c>
      <c r="AS46" s="443">
        <v>20</v>
      </c>
    </row>
    <row r="47" spans="1:45" ht="15.75" customHeight="1" x14ac:dyDescent="0.15">
      <c r="A47" s="441"/>
      <c r="B47" s="440"/>
      <c r="C47" s="440"/>
      <c r="D47" s="440"/>
      <c r="E47" s="440"/>
      <c r="F47" s="440"/>
      <c r="G47" s="440"/>
      <c r="H47" s="440"/>
      <c r="I47" s="440"/>
      <c r="J47" s="440"/>
      <c r="K47" s="440"/>
      <c r="L47" s="440"/>
      <c r="M47" s="440"/>
      <c r="N47" s="440"/>
      <c r="O47" s="440"/>
      <c r="P47" s="440"/>
      <c r="Q47" s="440"/>
      <c r="R47" s="440"/>
      <c r="S47" s="440"/>
      <c r="T47" s="440"/>
      <c r="U47" s="440"/>
      <c r="V47" s="440"/>
      <c r="W47" s="440"/>
      <c r="X47" s="440"/>
      <c r="Y47" s="440"/>
      <c r="Z47" s="440"/>
      <c r="AA47" s="440"/>
      <c r="AB47" s="440"/>
      <c r="AC47" s="440"/>
      <c r="AD47" s="440"/>
      <c r="AE47" s="440"/>
      <c r="AF47" s="440"/>
      <c r="AG47" s="440"/>
      <c r="AH47" s="440"/>
      <c r="AI47" s="440"/>
      <c r="AJ47" s="440"/>
      <c r="AK47" s="440"/>
      <c r="AL47" s="440"/>
      <c r="AM47" s="440"/>
      <c r="AN47" s="440"/>
      <c r="AO47" s="440"/>
      <c r="AP47" s="440"/>
      <c r="AQ47" s="440"/>
      <c r="AR47" s="440"/>
      <c r="AS47" s="440"/>
    </row>
    <row r="48" spans="1:45" ht="15.75" customHeight="1" x14ac:dyDescent="0.15">
      <c r="A48" s="439" t="s">
        <v>1581</v>
      </c>
      <c r="B48" s="440">
        <v>55783</v>
      </c>
      <c r="C48" s="440">
        <v>1710</v>
      </c>
      <c r="D48" s="440">
        <v>1701</v>
      </c>
      <c r="E48" s="440">
        <v>4</v>
      </c>
      <c r="F48" s="440">
        <v>2</v>
      </c>
      <c r="G48" s="440">
        <v>1528</v>
      </c>
      <c r="H48" s="440">
        <v>5231</v>
      </c>
      <c r="I48" s="440">
        <v>110</v>
      </c>
      <c r="J48" s="440">
        <v>681</v>
      </c>
      <c r="K48" s="440">
        <v>800</v>
      </c>
      <c r="L48" s="440">
        <v>11018</v>
      </c>
      <c r="M48" s="440">
        <v>2193</v>
      </c>
      <c r="N48" s="440">
        <v>884</v>
      </c>
      <c r="O48" s="440">
        <v>1196</v>
      </c>
      <c r="P48" s="440">
        <v>4492</v>
      </c>
      <c r="Q48" s="440">
        <v>2849</v>
      </c>
      <c r="R48" s="440">
        <v>3428</v>
      </c>
      <c r="S48" s="440">
        <v>12527</v>
      </c>
      <c r="T48" s="440">
        <v>446</v>
      </c>
      <c r="U48" s="440">
        <v>2986</v>
      </c>
      <c r="V48" s="440">
        <v>1684</v>
      </c>
      <c r="W48" s="440">
        <v>2014</v>
      </c>
      <c r="X48" s="440">
        <v>48339</v>
      </c>
      <c r="Y48" s="440">
        <v>249</v>
      </c>
      <c r="Z48" s="440">
        <v>240</v>
      </c>
      <c r="AA48" s="440">
        <v>3</v>
      </c>
      <c r="AB48" s="440">
        <v>2</v>
      </c>
      <c r="AC48" s="440">
        <v>1301</v>
      </c>
      <c r="AD48" s="440">
        <v>4818</v>
      </c>
      <c r="AE48" s="440">
        <v>110</v>
      </c>
      <c r="AF48" s="440">
        <v>647</v>
      </c>
      <c r="AG48" s="440">
        <v>777</v>
      </c>
      <c r="AH48" s="440">
        <v>10040</v>
      </c>
      <c r="AI48" s="440">
        <v>2154</v>
      </c>
      <c r="AJ48" s="440">
        <v>671</v>
      </c>
      <c r="AK48" s="440">
        <v>937</v>
      </c>
      <c r="AL48" s="440">
        <v>3726</v>
      </c>
      <c r="AM48" s="440">
        <v>2005</v>
      </c>
      <c r="AN48" s="440">
        <v>3140</v>
      </c>
      <c r="AO48" s="440">
        <v>12112</v>
      </c>
      <c r="AP48" s="440">
        <v>438</v>
      </c>
      <c r="AQ48" s="440">
        <v>2725</v>
      </c>
      <c r="AR48" s="440">
        <v>1684</v>
      </c>
      <c r="AS48" s="440">
        <v>800</v>
      </c>
    </row>
    <row r="49" spans="1:45" ht="20.25" customHeight="1" x14ac:dyDescent="0.15">
      <c r="A49" s="441" t="s">
        <v>1580</v>
      </c>
      <c r="B49" s="440">
        <v>808</v>
      </c>
      <c r="C49" s="440">
        <v>2</v>
      </c>
      <c r="D49" s="440">
        <v>2</v>
      </c>
      <c r="E49" s="440" t="s">
        <v>1478</v>
      </c>
      <c r="F49" s="440" t="s">
        <v>1478</v>
      </c>
      <c r="G49" s="440">
        <v>10</v>
      </c>
      <c r="H49" s="440">
        <v>70</v>
      </c>
      <c r="I49" s="440" t="s">
        <v>1478</v>
      </c>
      <c r="J49" s="440">
        <v>5</v>
      </c>
      <c r="K49" s="440">
        <v>6</v>
      </c>
      <c r="L49" s="440">
        <v>198</v>
      </c>
      <c r="M49" s="440">
        <v>4</v>
      </c>
      <c r="N49" s="440">
        <v>1</v>
      </c>
      <c r="O49" s="440">
        <v>8</v>
      </c>
      <c r="P49" s="440">
        <v>285</v>
      </c>
      <c r="Q49" s="440">
        <v>52</v>
      </c>
      <c r="R49" s="440">
        <v>39</v>
      </c>
      <c r="S49" s="440">
        <v>38</v>
      </c>
      <c r="T49" s="440">
        <v>3</v>
      </c>
      <c r="U49" s="440">
        <v>21</v>
      </c>
      <c r="V49" s="440">
        <v>5</v>
      </c>
      <c r="W49" s="440">
        <v>61</v>
      </c>
      <c r="X49" s="440">
        <v>792</v>
      </c>
      <c r="Y49" s="440">
        <v>1</v>
      </c>
      <c r="Z49" s="440">
        <v>1</v>
      </c>
      <c r="AA49" s="440" t="s">
        <v>1478</v>
      </c>
      <c r="AB49" s="440" t="s">
        <v>1478</v>
      </c>
      <c r="AC49" s="440">
        <v>9</v>
      </c>
      <c r="AD49" s="440">
        <v>67</v>
      </c>
      <c r="AE49" s="440" t="s">
        <v>1478</v>
      </c>
      <c r="AF49" s="440">
        <v>5</v>
      </c>
      <c r="AG49" s="440">
        <v>6</v>
      </c>
      <c r="AH49" s="440">
        <v>197</v>
      </c>
      <c r="AI49" s="440">
        <v>4</v>
      </c>
      <c r="AJ49" s="440">
        <v>1</v>
      </c>
      <c r="AK49" s="440">
        <v>8</v>
      </c>
      <c r="AL49" s="440">
        <v>285</v>
      </c>
      <c r="AM49" s="440">
        <v>52</v>
      </c>
      <c r="AN49" s="440">
        <v>39</v>
      </c>
      <c r="AO49" s="440">
        <v>38</v>
      </c>
      <c r="AP49" s="440">
        <v>3</v>
      </c>
      <c r="AQ49" s="440">
        <v>19</v>
      </c>
      <c r="AR49" s="440">
        <v>5</v>
      </c>
      <c r="AS49" s="440">
        <v>53</v>
      </c>
    </row>
    <row r="50" spans="1:45" ht="20.25" customHeight="1" x14ac:dyDescent="0.15">
      <c r="A50" s="441" t="s">
        <v>1579</v>
      </c>
      <c r="B50" s="440">
        <v>3791</v>
      </c>
      <c r="C50" s="440">
        <v>11</v>
      </c>
      <c r="D50" s="440">
        <v>11</v>
      </c>
      <c r="E50" s="440" t="s">
        <v>1478</v>
      </c>
      <c r="F50" s="440" t="s">
        <v>1478</v>
      </c>
      <c r="G50" s="440">
        <v>57</v>
      </c>
      <c r="H50" s="440">
        <v>278</v>
      </c>
      <c r="I50" s="440">
        <v>4</v>
      </c>
      <c r="J50" s="440">
        <v>54</v>
      </c>
      <c r="K50" s="440">
        <v>32</v>
      </c>
      <c r="L50" s="440">
        <v>757</v>
      </c>
      <c r="M50" s="440">
        <v>136</v>
      </c>
      <c r="N50" s="440">
        <v>42</v>
      </c>
      <c r="O50" s="440">
        <v>52</v>
      </c>
      <c r="P50" s="440">
        <v>528</v>
      </c>
      <c r="Q50" s="440">
        <v>232</v>
      </c>
      <c r="R50" s="440">
        <v>229</v>
      </c>
      <c r="S50" s="440">
        <v>910</v>
      </c>
      <c r="T50" s="440">
        <v>29</v>
      </c>
      <c r="U50" s="440">
        <v>119</v>
      </c>
      <c r="V50" s="440">
        <v>128</v>
      </c>
      <c r="W50" s="440">
        <v>193</v>
      </c>
      <c r="X50" s="440">
        <v>3669</v>
      </c>
      <c r="Y50" s="440">
        <v>6</v>
      </c>
      <c r="Z50" s="440">
        <v>6</v>
      </c>
      <c r="AA50" s="440" t="s">
        <v>1478</v>
      </c>
      <c r="AB50" s="440" t="s">
        <v>1478</v>
      </c>
      <c r="AC50" s="440">
        <v>57</v>
      </c>
      <c r="AD50" s="440">
        <v>271</v>
      </c>
      <c r="AE50" s="440">
        <v>4</v>
      </c>
      <c r="AF50" s="440">
        <v>54</v>
      </c>
      <c r="AG50" s="440">
        <v>31</v>
      </c>
      <c r="AH50" s="440">
        <v>747</v>
      </c>
      <c r="AI50" s="440">
        <v>134</v>
      </c>
      <c r="AJ50" s="440">
        <v>42</v>
      </c>
      <c r="AK50" s="440">
        <v>49</v>
      </c>
      <c r="AL50" s="440">
        <v>523</v>
      </c>
      <c r="AM50" s="440">
        <v>230</v>
      </c>
      <c r="AN50" s="440">
        <v>223</v>
      </c>
      <c r="AO50" s="440">
        <v>902</v>
      </c>
      <c r="AP50" s="440">
        <v>29</v>
      </c>
      <c r="AQ50" s="440">
        <v>111</v>
      </c>
      <c r="AR50" s="440">
        <v>128</v>
      </c>
      <c r="AS50" s="440">
        <v>128</v>
      </c>
    </row>
    <row r="51" spans="1:45" ht="20.25" customHeight="1" x14ac:dyDescent="0.15">
      <c r="A51" s="441" t="s">
        <v>1578</v>
      </c>
      <c r="B51" s="440">
        <v>4743</v>
      </c>
      <c r="C51" s="440">
        <v>24</v>
      </c>
      <c r="D51" s="440">
        <v>23</v>
      </c>
      <c r="E51" s="440" t="s">
        <v>1478</v>
      </c>
      <c r="F51" s="440" t="s">
        <v>1478</v>
      </c>
      <c r="G51" s="440">
        <v>91</v>
      </c>
      <c r="H51" s="440">
        <v>430</v>
      </c>
      <c r="I51" s="440">
        <v>8</v>
      </c>
      <c r="J51" s="440">
        <v>97</v>
      </c>
      <c r="K51" s="440">
        <v>54</v>
      </c>
      <c r="L51" s="440">
        <v>892</v>
      </c>
      <c r="M51" s="440">
        <v>189</v>
      </c>
      <c r="N51" s="440">
        <v>41</v>
      </c>
      <c r="O51" s="440">
        <v>94</v>
      </c>
      <c r="P51" s="440">
        <v>273</v>
      </c>
      <c r="Q51" s="440">
        <v>235</v>
      </c>
      <c r="R51" s="440">
        <v>282</v>
      </c>
      <c r="S51" s="440">
        <v>1429</v>
      </c>
      <c r="T51" s="440">
        <v>66</v>
      </c>
      <c r="U51" s="440">
        <v>168</v>
      </c>
      <c r="V51" s="440">
        <v>194</v>
      </c>
      <c r="W51" s="440">
        <v>176</v>
      </c>
      <c r="X51" s="440">
        <v>4523</v>
      </c>
      <c r="Y51" s="440">
        <v>15</v>
      </c>
      <c r="Z51" s="440">
        <v>14</v>
      </c>
      <c r="AA51" s="440" t="s">
        <v>1478</v>
      </c>
      <c r="AB51" s="440" t="s">
        <v>1478</v>
      </c>
      <c r="AC51" s="440">
        <v>84</v>
      </c>
      <c r="AD51" s="440">
        <v>425</v>
      </c>
      <c r="AE51" s="440">
        <v>8</v>
      </c>
      <c r="AF51" s="440">
        <v>96</v>
      </c>
      <c r="AG51" s="440">
        <v>54</v>
      </c>
      <c r="AH51" s="440">
        <v>867</v>
      </c>
      <c r="AI51" s="440">
        <v>188</v>
      </c>
      <c r="AJ51" s="440">
        <v>41</v>
      </c>
      <c r="AK51" s="440">
        <v>84</v>
      </c>
      <c r="AL51" s="440">
        <v>259</v>
      </c>
      <c r="AM51" s="440">
        <v>225</v>
      </c>
      <c r="AN51" s="440">
        <v>275</v>
      </c>
      <c r="AO51" s="440">
        <v>1409</v>
      </c>
      <c r="AP51" s="440">
        <v>66</v>
      </c>
      <c r="AQ51" s="440">
        <v>161</v>
      </c>
      <c r="AR51" s="440">
        <v>194</v>
      </c>
      <c r="AS51" s="440">
        <v>72</v>
      </c>
    </row>
    <row r="52" spans="1:45" ht="20.25" customHeight="1" x14ac:dyDescent="0.15">
      <c r="A52" s="441" t="s">
        <v>1577</v>
      </c>
      <c r="B52" s="440">
        <v>5256</v>
      </c>
      <c r="C52" s="440">
        <v>30</v>
      </c>
      <c r="D52" s="440">
        <v>30</v>
      </c>
      <c r="E52" s="440" t="s">
        <v>1478</v>
      </c>
      <c r="F52" s="440" t="s">
        <v>1478</v>
      </c>
      <c r="G52" s="440">
        <v>129</v>
      </c>
      <c r="H52" s="440">
        <v>482</v>
      </c>
      <c r="I52" s="440">
        <v>9</v>
      </c>
      <c r="J52" s="440">
        <v>108</v>
      </c>
      <c r="K52" s="440">
        <v>62</v>
      </c>
      <c r="L52" s="440">
        <v>983</v>
      </c>
      <c r="M52" s="440">
        <v>203</v>
      </c>
      <c r="N52" s="440">
        <v>72</v>
      </c>
      <c r="O52" s="440">
        <v>149</v>
      </c>
      <c r="P52" s="440">
        <v>307</v>
      </c>
      <c r="Q52" s="440">
        <v>254</v>
      </c>
      <c r="R52" s="440">
        <v>299</v>
      </c>
      <c r="S52" s="440">
        <v>1573</v>
      </c>
      <c r="T52" s="440">
        <v>47</v>
      </c>
      <c r="U52" s="440">
        <v>185</v>
      </c>
      <c r="V52" s="440">
        <v>200</v>
      </c>
      <c r="W52" s="440">
        <v>164</v>
      </c>
      <c r="X52" s="440">
        <v>4929</v>
      </c>
      <c r="Y52" s="440">
        <v>20</v>
      </c>
      <c r="Z52" s="440">
        <v>20</v>
      </c>
      <c r="AA52" s="440" t="s">
        <v>1478</v>
      </c>
      <c r="AB52" s="440" t="s">
        <v>1478</v>
      </c>
      <c r="AC52" s="440">
        <v>114</v>
      </c>
      <c r="AD52" s="440">
        <v>469</v>
      </c>
      <c r="AE52" s="440">
        <v>9</v>
      </c>
      <c r="AF52" s="440">
        <v>106</v>
      </c>
      <c r="AG52" s="440">
        <v>60</v>
      </c>
      <c r="AH52" s="440">
        <v>944</v>
      </c>
      <c r="AI52" s="440">
        <v>198</v>
      </c>
      <c r="AJ52" s="440">
        <v>70</v>
      </c>
      <c r="AK52" s="440">
        <v>134</v>
      </c>
      <c r="AL52" s="440">
        <v>272</v>
      </c>
      <c r="AM52" s="440">
        <v>216</v>
      </c>
      <c r="AN52" s="440">
        <v>283</v>
      </c>
      <c r="AO52" s="440">
        <v>1547</v>
      </c>
      <c r="AP52" s="440">
        <v>47</v>
      </c>
      <c r="AQ52" s="440">
        <v>170</v>
      </c>
      <c r="AR52" s="440">
        <v>200</v>
      </c>
      <c r="AS52" s="440">
        <v>70</v>
      </c>
    </row>
    <row r="53" spans="1:45" ht="20.25" customHeight="1" x14ac:dyDescent="0.15">
      <c r="A53" s="441" t="s">
        <v>1576</v>
      </c>
      <c r="B53" s="440">
        <v>6066</v>
      </c>
      <c r="C53" s="440">
        <v>39</v>
      </c>
      <c r="D53" s="440">
        <v>39</v>
      </c>
      <c r="E53" s="440" t="s">
        <v>1478</v>
      </c>
      <c r="F53" s="440">
        <v>1</v>
      </c>
      <c r="G53" s="440">
        <v>189</v>
      </c>
      <c r="H53" s="440">
        <v>527</v>
      </c>
      <c r="I53" s="440">
        <v>18</v>
      </c>
      <c r="J53" s="440">
        <v>104</v>
      </c>
      <c r="K53" s="440">
        <v>82</v>
      </c>
      <c r="L53" s="440">
        <v>1111</v>
      </c>
      <c r="M53" s="440">
        <v>255</v>
      </c>
      <c r="N53" s="440">
        <v>70</v>
      </c>
      <c r="O53" s="440">
        <v>176</v>
      </c>
      <c r="P53" s="440">
        <v>364</v>
      </c>
      <c r="Q53" s="440">
        <v>256</v>
      </c>
      <c r="R53" s="440">
        <v>380</v>
      </c>
      <c r="S53" s="440">
        <v>1723</v>
      </c>
      <c r="T53" s="440">
        <v>49</v>
      </c>
      <c r="U53" s="440">
        <v>320</v>
      </c>
      <c r="V53" s="440">
        <v>234</v>
      </c>
      <c r="W53" s="440">
        <v>168</v>
      </c>
      <c r="X53" s="440">
        <v>5631</v>
      </c>
      <c r="Y53" s="440">
        <v>19</v>
      </c>
      <c r="Z53" s="440">
        <v>19</v>
      </c>
      <c r="AA53" s="440" t="s">
        <v>1478</v>
      </c>
      <c r="AB53" s="440">
        <v>1</v>
      </c>
      <c r="AC53" s="440">
        <v>166</v>
      </c>
      <c r="AD53" s="440">
        <v>506</v>
      </c>
      <c r="AE53" s="440">
        <v>18</v>
      </c>
      <c r="AF53" s="440">
        <v>97</v>
      </c>
      <c r="AG53" s="440">
        <v>80</v>
      </c>
      <c r="AH53" s="440">
        <v>1061</v>
      </c>
      <c r="AI53" s="440">
        <v>255</v>
      </c>
      <c r="AJ53" s="440">
        <v>65</v>
      </c>
      <c r="AK53" s="440">
        <v>142</v>
      </c>
      <c r="AL53" s="440">
        <v>329</v>
      </c>
      <c r="AM53" s="440">
        <v>202</v>
      </c>
      <c r="AN53" s="440">
        <v>356</v>
      </c>
      <c r="AO53" s="440">
        <v>1693</v>
      </c>
      <c r="AP53" s="440">
        <v>47</v>
      </c>
      <c r="AQ53" s="440">
        <v>298</v>
      </c>
      <c r="AR53" s="440">
        <v>234</v>
      </c>
      <c r="AS53" s="440">
        <v>62</v>
      </c>
    </row>
    <row r="54" spans="1:45" ht="20.25" customHeight="1" x14ac:dyDescent="0.15">
      <c r="A54" s="441" t="s">
        <v>1575</v>
      </c>
      <c r="B54" s="440">
        <v>6868</v>
      </c>
      <c r="C54" s="440">
        <v>56</v>
      </c>
      <c r="D54" s="440">
        <v>54</v>
      </c>
      <c r="E54" s="440">
        <v>1</v>
      </c>
      <c r="F54" s="440">
        <v>1</v>
      </c>
      <c r="G54" s="440">
        <v>190</v>
      </c>
      <c r="H54" s="440">
        <v>711</v>
      </c>
      <c r="I54" s="440">
        <v>22</v>
      </c>
      <c r="J54" s="440">
        <v>113</v>
      </c>
      <c r="K54" s="440">
        <v>123</v>
      </c>
      <c r="L54" s="440">
        <v>1282</v>
      </c>
      <c r="M54" s="440">
        <v>324</v>
      </c>
      <c r="N54" s="440">
        <v>88</v>
      </c>
      <c r="O54" s="440">
        <v>176</v>
      </c>
      <c r="P54" s="440">
        <v>427</v>
      </c>
      <c r="Q54" s="440">
        <v>282</v>
      </c>
      <c r="R54" s="440">
        <v>496</v>
      </c>
      <c r="S54" s="440">
        <v>1633</v>
      </c>
      <c r="T54" s="440">
        <v>75</v>
      </c>
      <c r="U54" s="440">
        <v>373</v>
      </c>
      <c r="V54" s="440">
        <v>335</v>
      </c>
      <c r="W54" s="440">
        <v>160</v>
      </c>
      <c r="X54" s="440">
        <v>6355</v>
      </c>
      <c r="Y54" s="440">
        <v>24</v>
      </c>
      <c r="Z54" s="440">
        <v>22</v>
      </c>
      <c r="AA54" s="440">
        <v>1</v>
      </c>
      <c r="AB54" s="440">
        <v>1</v>
      </c>
      <c r="AC54" s="440">
        <v>170</v>
      </c>
      <c r="AD54" s="440">
        <v>675</v>
      </c>
      <c r="AE54" s="440">
        <v>22</v>
      </c>
      <c r="AF54" s="440">
        <v>107</v>
      </c>
      <c r="AG54" s="440">
        <v>120</v>
      </c>
      <c r="AH54" s="440">
        <v>1206</v>
      </c>
      <c r="AI54" s="440">
        <v>323</v>
      </c>
      <c r="AJ54" s="440">
        <v>79</v>
      </c>
      <c r="AK54" s="440">
        <v>143</v>
      </c>
      <c r="AL54" s="440">
        <v>367</v>
      </c>
      <c r="AM54" s="440">
        <v>226</v>
      </c>
      <c r="AN54" s="440">
        <v>461</v>
      </c>
      <c r="AO54" s="440">
        <v>1594</v>
      </c>
      <c r="AP54" s="440">
        <v>75</v>
      </c>
      <c r="AQ54" s="440">
        <v>348</v>
      </c>
      <c r="AR54" s="440">
        <v>335</v>
      </c>
      <c r="AS54" s="440">
        <v>78</v>
      </c>
    </row>
    <row r="55" spans="1:45" ht="20.25" customHeight="1" x14ac:dyDescent="0.15">
      <c r="A55" s="441" t="s">
        <v>1574</v>
      </c>
      <c r="B55" s="440">
        <v>6070</v>
      </c>
      <c r="C55" s="440">
        <v>49</v>
      </c>
      <c r="D55" s="440">
        <v>47</v>
      </c>
      <c r="E55" s="440" t="s">
        <v>1478</v>
      </c>
      <c r="F55" s="440" t="s">
        <v>1478</v>
      </c>
      <c r="G55" s="440">
        <v>167</v>
      </c>
      <c r="H55" s="440">
        <v>659</v>
      </c>
      <c r="I55" s="440">
        <v>18</v>
      </c>
      <c r="J55" s="440">
        <v>69</v>
      </c>
      <c r="K55" s="440">
        <v>120</v>
      </c>
      <c r="L55" s="440">
        <v>1156</v>
      </c>
      <c r="M55" s="440">
        <v>351</v>
      </c>
      <c r="N55" s="440">
        <v>69</v>
      </c>
      <c r="O55" s="440">
        <v>130</v>
      </c>
      <c r="P55" s="440">
        <v>359</v>
      </c>
      <c r="Q55" s="440">
        <v>266</v>
      </c>
      <c r="R55" s="440">
        <v>468</v>
      </c>
      <c r="S55" s="440">
        <v>1353</v>
      </c>
      <c r="T55" s="440">
        <v>65</v>
      </c>
      <c r="U55" s="440">
        <v>357</v>
      </c>
      <c r="V55" s="440">
        <v>266</v>
      </c>
      <c r="W55" s="440">
        <v>148</v>
      </c>
      <c r="X55" s="440">
        <v>5544</v>
      </c>
      <c r="Y55" s="440">
        <v>19</v>
      </c>
      <c r="Z55" s="440">
        <v>17</v>
      </c>
      <c r="AA55" s="440" t="s">
        <v>1478</v>
      </c>
      <c r="AB55" s="440" t="s">
        <v>1478</v>
      </c>
      <c r="AC55" s="440">
        <v>146</v>
      </c>
      <c r="AD55" s="440">
        <v>622</v>
      </c>
      <c r="AE55" s="440">
        <v>18</v>
      </c>
      <c r="AF55" s="440">
        <v>64</v>
      </c>
      <c r="AG55" s="440">
        <v>115</v>
      </c>
      <c r="AH55" s="440">
        <v>1087</v>
      </c>
      <c r="AI55" s="440">
        <v>347</v>
      </c>
      <c r="AJ55" s="440">
        <v>63</v>
      </c>
      <c r="AK55" s="440">
        <v>106</v>
      </c>
      <c r="AL55" s="440">
        <v>305</v>
      </c>
      <c r="AM55" s="440">
        <v>186</v>
      </c>
      <c r="AN55" s="440">
        <v>441</v>
      </c>
      <c r="AO55" s="440">
        <v>1295</v>
      </c>
      <c r="AP55" s="440">
        <v>63</v>
      </c>
      <c r="AQ55" s="440">
        <v>335</v>
      </c>
      <c r="AR55" s="440">
        <v>266</v>
      </c>
      <c r="AS55" s="440">
        <v>66</v>
      </c>
    </row>
    <row r="56" spans="1:45" ht="20.25" customHeight="1" x14ac:dyDescent="0.15">
      <c r="A56" s="441" t="s">
        <v>1573</v>
      </c>
      <c r="B56" s="440">
        <v>5964</v>
      </c>
      <c r="C56" s="440">
        <v>100</v>
      </c>
      <c r="D56" s="440">
        <v>98</v>
      </c>
      <c r="E56" s="440" t="s">
        <v>1478</v>
      </c>
      <c r="F56" s="440" t="s">
        <v>1478</v>
      </c>
      <c r="G56" s="440">
        <v>150</v>
      </c>
      <c r="H56" s="440">
        <v>577</v>
      </c>
      <c r="I56" s="440">
        <v>16</v>
      </c>
      <c r="J56" s="440">
        <v>55</v>
      </c>
      <c r="K56" s="440">
        <v>119</v>
      </c>
      <c r="L56" s="440">
        <v>1239</v>
      </c>
      <c r="M56" s="440">
        <v>325</v>
      </c>
      <c r="N56" s="440">
        <v>73</v>
      </c>
      <c r="O56" s="440">
        <v>118</v>
      </c>
      <c r="P56" s="440">
        <v>396</v>
      </c>
      <c r="Q56" s="440">
        <v>261</v>
      </c>
      <c r="R56" s="440">
        <v>505</v>
      </c>
      <c r="S56" s="440">
        <v>1339</v>
      </c>
      <c r="T56" s="440">
        <v>45</v>
      </c>
      <c r="U56" s="440">
        <v>363</v>
      </c>
      <c r="V56" s="440">
        <v>153</v>
      </c>
      <c r="W56" s="440">
        <v>130</v>
      </c>
      <c r="X56" s="440">
        <v>5410</v>
      </c>
      <c r="Y56" s="440">
        <v>26</v>
      </c>
      <c r="Z56" s="440">
        <v>24</v>
      </c>
      <c r="AA56" s="440" t="s">
        <v>1478</v>
      </c>
      <c r="AB56" s="440" t="s">
        <v>1478</v>
      </c>
      <c r="AC56" s="440">
        <v>132</v>
      </c>
      <c r="AD56" s="440">
        <v>547</v>
      </c>
      <c r="AE56" s="440">
        <v>16</v>
      </c>
      <c r="AF56" s="440">
        <v>50</v>
      </c>
      <c r="AG56" s="440">
        <v>118</v>
      </c>
      <c r="AH56" s="440">
        <v>1175</v>
      </c>
      <c r="AI56" s="440">
        <v>321</v>
      </c>
      <c r="AJ56" s="440">
        <v>65</v>
      </c>
      <c r="AK56" s="440">
        <v>95</v>
      </c>
      <c r="AL56" s="440">
        <v>338</v>
      </c>
      <c r="AM56" s="440">
        <v>181</v>
      </c>
      <c r="AN56" s="440">
        <v>470</v>
      </c>
      <c r="AO56" s="440">
        <v>1275</v>
      </c>
      <c r="AP56" s="440">
        <v>43</v>
      </c>
      <c r="AQ56" s="440">
        <v>341</v>
      </c>
      <c r="AR56" s="440">
        <v>153</v>
      </c>
      <c r="AS56" s="440">
        <v>64</v>
      </c>
    </row>
    <row r="57" spans="1:45" ht="20.25" customHeight="1" x14ac:dyDescent="0.15">
      <c r="A57" s="441" t="s">
        <v>1572</v>
      </c>
      <c r="B57" s="440">
        <v>5624</v>
      </c>
      <c r="C57" s="440">
        <v>165</v>
      </c>
      <c r="D57" s="440">
        <v>164</v>
      </c>
      <c r="E57" s="440">
        <v>1</v>
      </c>
      <c r="F57" s="440" t="s">
        <v>1478</v>
      </c>
      <c r="G57" s="440">
        <v>173</v>
      </c>
      <c r="H57" s="440">
        <v>603</v>
      </c>
      <c r="I57" s="440">
        <v>12</v>
      </c>
      <c r="J57" s="440">
        <v>38</v>
      </c>
      <c r="K57" s="440">
        <v>107</v>
      </c>
      <c r="L57" s="440">
        <v>1242</v>
      </c>
      <c r="M57" s="440">
        <v>242</v>
      </c>
      <c r="N57" s="440">
        <v>97</v>
      </c>
      <c r="O57" s="440">
        <v>113</v>
      </c>
      <c r="P57" s="440">
        <v>410</v>
      </c>
      <c r="Q57" s="440">
        <v>233</v>
      </c>
      <c r="R57" s="440">
        <v>403</v>
      </c>
      <c r="S57" s="440">
        <v>1190</v>
      </c>
      <c r="T57" s="440">
        <v>44</v>
      </c>
      <c r="U57" s="440">
        <v>325</v>
      </c>
      <c r="V57" s="440">
        <v>89</v>
      </c>
      <c r="W57" s="440">
        <v>137</v>
      </c>
      <c r="X57" s="440">
        <v>4881</v>
      </c>
      <c r="Y57" s="440">
        <v>41</v>
      </c>
      <c r="Z57" s="440">
        <v>40</v>
      </c>
      <c r="AA57" s="440">
        <v>1</v>
      </c>
      <c r="AB57" s="440" t="s">
        <v>1478</v>
      </c>
      <c r="AC57" s="440">
        <v>153</v>
      </c>
      <c r="AD57" s="440">
        <v>554</v>
      </c>
      <c r="AE57" s="440">
        <v>12</v>
      </c>
      <c r="AF57" s="440">
        <v>35</v>
      </c>
      <c r="AG57" s="440">
        <v>106</v>
      </c>
      <c r="AH57" s="440">
        <v>1123</v>
      </c>
      <c r="AI57" s="440">
        <v>236</v>
      </c>
      <c r="AJ57" s="440">
        <v>70</v>
      </c>
      <c r="AK57" s="440">
        <v>76</v>
      </c>
      <c r="AL57" s="440">
        <v>319</v>
      </c>
      <c r="AM57" s="440">
        <v>161</v>
      </c>
      <c r="AN57" s="440">
        <v>367</v>
      </c>
      <c r="AO57" s="440">
        <v>1132</v>
      </c>
      <c r="AP57" s="440">
        <v>43</v>
      </c>
      <c r="AQ57" s="440">
        <v>300</v>
      </c>
      <c r="AR57" s="440">
        <v>89</v>
      </c>
      <c r="AS57" s="440">
        <v>63</v>
      </c>
    </row>
    <row r="58" spans="1:45" ht="20.25" customHeight="1" x14ac:dyDescent="0.15">
      <c r="A58" s="441" t="s">
        <v>1571</v>
      </c>
      <c r="B58" s="440">
        <v>4508</v>
      </c>
      <c r="C58" s="440">
        <v>260</v>
      </c>
      <c r="D58" s="440">
        <v>260</v>
      </c>
      <c r="E58" s="440">
        <v>1</v>
      </c>
      <c r="F58" s="440" t="s">
        <v>1478</v>
      </c>
      <c r="G58" s="440">
        <v>177</v>
      </c>
      <c r="H58" s="440">
        <v>456</v>
      </c>
      <c r="I58" s="440">
        <v>2</v>
      </c>
      <c r="J58" s="440">
        <v>26</v>
      </c>
      <c r="K58" s="440">
        <v>56</v>
      </c>
      <c r="L58" s="440">
        <v>1027</v>
      </c>
      <c r="M58" s="440">
        <v>87</v>
      </c>
      <c r="N58" s="440">
        <v>93</v>
      </c>
      <c r="O58" s="440">
        <v>81</v>
      </c>
      <c r="P58" s="440">
        <v>476</v>
      </c>
      <c r="Q58" s="440">
        <v>282</v>
      </c>
      <c r="R58" s="440">
        <v>188</v>
      </c>
      <c r="S58" s="440">
        <v>755</v>
      </c>
      <c r="T58" s="440">
        <v>19</v>
      </c>
      <c r="U58" s="440">
        <v>339</v>
      </c>
      <c r="V58" s="440">
        <v>43</v>
      </c>
      <c r="W58" s="440">
        <v>140</v>
      </c>
      <c r="X58" s="440">
        <v>3503</v>
      </c>
      <c r="Y58" s="440">
        <v>35</v>
      </c>
      <c r="Z58" s="440">
        <v>35</v>
      </c>
      <c r="AA58" s="440">
        <v>1</v>
      </c>
      <c r="AB58" s="440" t="s">
        <v>1478</v>
      </c>
      <c r="AC58" s="440">
        <v>133</v>
      </c>
      <c r="AD58" s="440">
        <v>397</v>
      </c>
      <c r="AE58" s="440">
        <v>2</v>
      </c>
      <c r="AF58" s="440">
        <v>24</v>
      </c>
      <c r="AG58" s="440">
        <v>52</v>
      </c>
      <c r="AH58" s="440">
        <v>905</v>
      </c>
      <c r="AI58" s="440">
        <v>81</v>
      </c>
      <c r="AJ58" s="440">
        <v>59</v>
      </c>
      <c r="AK58" s="440">
        <v>49</v>
      </c>
      <c r="AL58" s="440">
        <v>326</v>
      </c>
      <c r="AM58" s="440">
        <v>156</v>
      </c>
      <c r="AN58" s="440">
        <v>154</v>
      </c>
      <c r="AO58" s="440">
        <v>707</v>
      </c>
      <c r="AP58" s="440">
        <v>19</v>
      </c>
      <c r="AQ58" s="440">
        <v>308</v>
      </c>
      <c r="AR58" s="440">
        <v>43</v>
      </c>
      <c r="AS58" s="440">
        <v>52</v>
      </c>
    </row>
    <row r="59" spans="1:45" ht="20.25" customHeight="1" x14ac:dyDescent="0.15">
      <c r="A59" s="441" t="s">
        <v>1570</v>
      </c>
      <c r="B59" s="440">
        <v>3162</v>
      </c>
      <c r="C59" s="440">
        <v>291</v>
      </c>
      <c r="D59" s="440">
        <v>291</v>
      </c>
      <c r="E59" s="440" t="s">
        <v>1478</v>
      </c>
      <c r="F59" s="440" t="s">
        <v>1478</v>
      </c>
      <c r="G59" s="440">
        <v>108</v>
      </c>
      <c r="H59" s="440">
        <v>237</v>
      </c>
      <c r="I59" s="440">
        <v>1</v>
      </c>
      <c r="J59" s="440">
        <v>9</v>
      </c>
      <c r="K59" s="440">
        <v>31</v>
      </c>
      <c r="L59" s="440">
        <v>637</v>
      </c>
      <c r="M59" s="440">
        <v>49</v>
      </c>
      <c r="N59" s="440">
        <v>84</v>
      </c>
      <c r="O59" s="440">
        <v>69</v>
      </c>
      <c r="P59" s="440">
        <v>424</v>
      </c>
      <c r="Q59" s="440">
        <v>259</v>
      </c>
      <c r="R59" s="440">
        <v>79</v>
      </c>
      <c r="S59" s="440">
        <v>415</v>
      </c>
      <c r="T59" s="440">
        <v>3</v>
      </c>
      <c r="U59" s="440">
        <v>266</v>
      </c>
      <c r="V59" s="440">
        <v>24</v>
      </c>
      <c r="W59" s="440">
        <v>176</v>
      </c>
      <c r="X59" s="440">
        <v>2040</v>
      </c>
      <c r="Y59" s="440">
        <v>21</v>
      </c>
      <c r="Z59" s="440">
        <v>21</v>
      </c>
      <c r="AA59" s="440" t="s">
        <v>1478</v>
      </c>
      <c r="AB59" s="440" t="s">
        <v>1478</v>
      </c>
      <c r="AC59" s="440">
        <v>72</v>
      </c>
      <c r="AD59" s="440">
        <v>172</v>
      </c>
      <c r="AE59" s="440">
        <v>1</v>
      </c>
      <c r="AF59" s="440">
        <v>7</v>
      </c>
      <c r="AG59" s="440">
        <v>28</v>
      </c>
      <c r="AH59" s="440">
        <v>470</v>
      </c>
      <c r="AI59" s="440">
        <v>44</v>
      </c>
      <c r="AJ59" s="440">
        <v>57</v>
      </c>
      <c r="AK59" s="440">
        <v>35</v>
      </c>
      <c r="AL59" s="440">
        <v>294</v>
      </c>
      <c r="AM59" s="440">
        <v>122</v>
      </c>
      <c r="AN59" s="440">
        <v>45</v>
      </c>
      <c r="AO59" s="440">
        <v>380</v>
      </c>
      <c r="AP59" s="440">
        <v>2</v>
      </c>
      <c r="AQ59" s="440">
        <v>223</v>
      </c>
      <c r="AR59" s="440">
        <v>24</v>
      </c>
      <c r="AS59" s="440">
        <v>43</v>
      </c>
    </row>
    <row r="60" spans="1:45" ht="20.25" customHeight="1" x14ac:dyDescent="0.15">
      <c r="A60" s="441" t="s">
        <v>1569</v>
      </c>
      <c r="B60" s="440">
        <v>1486</v>
      </c>
      <c r="C60" s="440">
        <v>256</v>
      </c>
      <c r="D60" s="440">
        <v>255</v>
      </c>
      <c r="E60" s="440" t="s">
        <v>1478</v>
      </c>
      <c r="F60" s="440" t="s">
        <v>1478</v>
      </c>
      <c r="G60" s="440">
        <v>52</v>
      </c>
      <c r="H60" s="440">
        <v>127</v>
      </c>
      <c r="I60" s="440" t="s">
        <v>1478</v>
      </c>
      <c r="J60" s="440">
        <v>2</v>
      </c>
      <c r="K60" s="440">
        <v>7</v>
      </c>
      <c r="L60" s="440">
        <v>258</v>
      </c>
      <c r="M60" s="440">
        <v>20</v>
      </c>
      <c r="N60" s="440">
        <v>53</v>
      </c>
      <c r="O60" s="440">
        <v>17</v>
      </c>
      <c r="P60" s="440">
        <v>151</v>
      </c>
      <c r="Q60" s="440">
        <v>141</v>
      </c>
      <c r="R60" s="440">
        <v>28</v>
      </c>
      <c r="S60" s="440">
        <v>119</v>
      </c>
      <c r="T60" s="440">
        <v>1</v>
      </c>
      <c r="U60" s="440">
        <v>97</v>
      </c>
      <c r="V60" s="440">
        <v>11</v>
      </c>
      <c r="W60" s="440">
        <v>146</v>
      </c>
      <c r="X60" s="440">
        <v>648</v>
      </c>
      <c r="Y60" s="440">
        <v>14</v>
      </c>
      <c r="Z60" s="440">
        <v>13</v>
      </c>
      <c r="AA60" s="440" t="s">
        <v>1478</v>
      </c>
      <c r="AB60" s="440" t="s">
        <v>1478</v>
      </c>
      <c r="AC60" s="440">
        <v>37</v>
      </c>
      <c r="AD60" s="440">
        <v>73</v>
      </c>
      <c r="AE60" s="440" t="s">
        <v>1478</v>
      </c>
      <c r="AF60" s="440">
        <v>2</v>
      </c>
      <c r="AG60" s="440">
        <v>6</v>
      </c>
      <c r="AH60" s="440">
        <v>140</v>
      </c>
      <c r="AI60" s="440">
        <v>17</v>
      </c>
      <c r="AJ60" s="440">
        <v>27</v>
      </c>
      <c r="AK60" s="440">
        <v>7</v>
      </c>
      <c r="AL60" s="440">
        <v>69</v>
      </c>
      <c r="AM60" s="440">
        <v>30</v>
      </c>
      <c r="AN60" s="440">
        <v>15</v>
      </c>
      <c r="AO60" s="440">
        <v>104</v>
      </c>
      <c r="AP60" s="440">
        <v>1</v>
      </c>
      <c r="AQ60" s="440">
        <v>74</v>
      </c>
      <c r="AR60" s="440">
        <v>11</v>
      </c>
      <c r="AS60" s="440">
        <v>21</v>
      </c>
    </row>
    <row r="61" spans="1:45" ht="20.25" customHeight="1" x14ac:dyDescent="0.15">
      <c r="A61" s="441" t="s">
        <v>1568</v>
      </c>
      <c r="B61" s="440">
        <v>845</v>
      </c>
      <c r="C61" s="440">
        <v>246</v>
      </c>
      <c r="D61" s="440">
        <v>246</v>
      </c>
      <c r="E61" s="440">
        <v>1</v>
      </c>
      <c r="F61" s="440" t="s">
        <v>1478</v>
      </c>
      <c r="G61" s="440">
        <v>20</v>
      </c>
      <c r="H61" s="440">
        <v>44</v>
      </c>
      <c r="I61" s="440" t="s">
        <v>1478</v>
      </c>
      <c r="J61" s="440" t="s">
        <v>1478</v>
      </c>
      <c r="K61" s="440" t="s">
        <v>1478</v>
      </c>
      <c r="L61" s="440">
        <v>136</v>
      </c>
      <c r="M61" s="440">
        <v>7</v>
      </c>
      <c r="N61" s="440">
        <v>51</v>
      </c>
      <c r="O61" s="440">
        <v>7</v>
      </c>
      <c r="P61" s="440">
        <v>58</v>
      </c>
      <c r="Q61" s="440">
        <v>68</v>
      </c>
      <c r="R61" s="440">
        <v>16</v>
      </c>
      <c r="S61" s="440">
        <v>34</v>
      </c>
      <c r="T61" s="440" t="s">
        <v>1478</v>
      </c>
      <c r="U61" s="440">
        <v>37</v>
      </c>
      <c r="V61" s="440">
        <v>1</v>
      </c>
      <c r="W61" s="440">
        <v>119</v>
      </c>
      <c r="X61" s="440">
        <v>261</v>
      </c>
      <c r="Y61" s="440">
        <v>5</v>
      </c>
      <c r="Z61" s="440">
        <v>5</v>
      </c>
      <c r="AA61" s="440" t="s">
        <v>1478</v>
      </c>
      <c r="AB61" s="440" t="s">
        <v>1478</v>
      </c>
      <c r="AC61" s="440">
        <v>16</v>
      </c>
      <c r="AD61" s="440">
        <v>25</v>
      </c>
      <c r="AE61" s="440" t="s">
        <v>1478</v>
      </c>
      <c r="AF61" s="440" t="s">
        <v>1478</v>
      </c>
      <c r="AG61" s="440" t="s">
        <v>1478</v>
      </c>
      <c r="AH61" s="440">
        <v>71</v>
      </c>
      <c r="AI61" s="440">
        <v>5</v>
      </c>
      <c r="AJ61" s="440">
        <v>21</v>
      </c>
      <c r="AK61" s="440">
        <v>5</v>
      </c>
      <c r="AL61" s="440">
        <v>24</v>
      </c>
      <c r="AM61" s="440">
        <v>14</v>
      </c>
      <c r="AN61" s="440">
        <v>5</v>
      </c>
      <c r="AO61" s="440">
        <v>27</v>
      </c>
      <c r="AP61" s="440" t="s">
        <v>1478</v>
      </c>
      <c r="AQ61" s="440">
        <v>24</v>
      </c>
      <c r="AR61" s="440">
        <v>1</v>
      </c>
      <c r="AS61" s="440">
        <v>18</v>
      </c>
    </row>
    <row r="62" spans="1:45" ht="20.25" customHeight="1" x14ac:dyDescent="0.15">
      <c r="A62" s="441" t="s">
        <v>1567</v>
      </c>
      <c r="B62" s="440">
        <v>404</v>
      </c>
      <c r="C62" s="440">
        <v>123</v>
      </c>
      <c r="D62" s="440">
        <v>123</v>
      </c>
      <c r="E62" s="440" t="s">
        <v>1478</v>
      </c>
      <c r="F62" s="440" t="s">
        <v>1478</v>
      </c>
      <c r="G62" s="440">
        <v>12</v>
      </c>
      <c r="H62" s="440">
        <v>23</v>
      </c>
      <c r="I62" s="440" t="s">
        <v>1478</v>
      </c>
      <c r="J62" s="440">
        <v>1</v>
      </c>
      <c r="K62" s="440">
        <v>1</v>
      </c>
      <c r="L62" s="440">
        <v>68</v>
      </c>
      <c r="M62" s="440" t="s">
        <v>1478</v>
      </c>
      <c r="N62" s="440">
        <v>31</v>
      </c>
      <c r="O62" s="440">
        <v>4</v>
      </c>
      <c r="P62" s="440">
        <v>20</v>
      </c>
      <c r="Q62" s="440">
        <v>23</v>
      </c>
      <c r="R62" s="440">
        <v>11</v>
      </c>
      <c r="S62" s="440">
        <v>11</v>
      </c>
      <c r="T62" s="440" t="s">
        <v>1478</v>
      </c>
      <c r="U62" s="440">
        <v>11</v>
      </c>
      <c r="V62" s="440" t="s">
        <v>1478</v>
      </c>
      <c r="W62" s="440">
        <v>65</v>
      </c>
      <c r="X62" s="440">
        <v>104</v>
      </c>
      <c r="Y62" s="440">
        <v>3</v>
      </c>
      <c r="Z62" s="440">
        <v>3</v>
      </c>
      <c r="AA62" s="440" t="s">
        <v>1478</v>
      </c>
      <c r="AB62" s="440" t="s">
        <v>1478</v>
      </c>
      <c r="AC62" s="440">
        <v>9</v>
      </c>
      <c r="AD62" s="440">
        <v>10</v>
      </c>
      <c r="AE62" s="440" t="s">
        <v>1478</v>
      </c>
      <c r="AF62" s="440" t="s">
        <v>1478</v>
      </c>
      <c r="AG62" s="440">
        <v>1</v>
      </c>
      <c r="AH62" s="440">
        <v>31</v>
      </c>
      <c r="AI62" s="440" t="s">
        <v>1478</v>
      </c>
      <c r="AJ62" s="440">
        <v>8</v>
      </c>
      <c r="AK62" s="440">
        <v>2</v>
      </c>
      <c r="AL62" s="440">
        <v>10</v>
      </c>
      <c r="AM62" s="440">
        <v>4</v>
      </c>
      <c r="AN62" s="440">
        <v>4</v>
      </c>
      <c r="AO62" s="440">
        <v>7</v>
      </c>
      <c r="AP62" s="440" t="s">
        <v>1478</v>
      </c>
      <c r="AQ62" s="440">
        <v>9</v>
      </c>
      <c r="AR62" s="440" t="s">
        <v>1478</v>
      </c>
      <c r="AS62" s="440">
        <v>6</v>
      </c>
    </row>
    <row r="63" spans="1:45" ht="20.25" customHeight="1" x14ac:dyDescent="0.15">
      <c r="A63" s="441" t="s">
        <v>1566</v>
      </c>
      <c r="B63" s="440">
        <v>188</v>
      </c>
      <c r="C63" s="440">
        <v>58</v>
      </c>
      <c r="D63" s="440">
        <v>58</v>
      </c>
      <c r="E63" s="440" t="s">
        <v>1478</v>
      </c>
      <c r="F63" s="440" t="s">
        <v>1478</v>
      </c>
      <c r="G63" s="440">
        <v>3</v>
      </c>
      <c r="H63" s="440">
        <v>7</v>
      </c>
      <c r="I63" s="440" t="s">
        <v>1478</v>
      </c>
      <c r="J63" s="440" t="s">
        <v>1478</v>
      </c>
      <c r="K63" s="440" t="s">
        <v>1478</v>
      </c>
      <c r="L63" s="440">
        <v>32</v>
      </c>
      <c r="M63" s="440">
        <v>1</v>
      </c>
      <c r="N63" s="440">
        <v>19</v>
      </c>
      <c r="O63" s="440">
        <v>2</v>
      </c>
      <c r="P63" s="440">
        <v>14</v>
      </c>
      <c r="Q63" s="440">
        <v>5</v>
      </c>
      <c r="R63" s="440">
        <v>5</v>
      </c>
      <c r="S63" s="440">
        <v>5</v>
      </c>
      <c r="T63" s="440" t="s">
        <v>1478</v>
      </c>
      <c r="U63" s="440">
        <v>5</v>
      </c>
      <c r="V63" s="440">
        <v>1</v>
      </c>
      <c r="W63" s="440">
        <v>31</v>
      </c>
      <c r="X63" s="440">
        <v>49</v>
      </c>
      <c r="Y63" s="440" t="s">
        <v>1478</v>
      </c>
      <c r="Z63" s="440" t="s">
        <v>1478</v>
      </c>
      <c r="AA63" s="440" t="s">
        <v>1478</v>
      </c>
      <c r="AB63" s="440" t="s">
        <v>1478</v>
      </c>
      <c r="AC63" s="440">
        <v>3</v>
      </c>
      <c r="AD63" s="440">
        <v>5</v>
      </c>
      <c r="AE63" s="440" t="s">
        <v>1478</v>
      </c>
      <c r="AF63" s="440" t="s">
        <v>1478</v>
      </c>
      <c r="AG63" s="440" t="s">
        <v>1478</v>
      </c>
      <c r="AH63" s="440">
        <v>16</v>
      </c>
      <c r="AI63" s="440">
        <v>1</v>
      </c>
      <c r="AJ63" s="440">
        <v>3</v>
      </c>
      <c r="AK63" s="440">
        <v>2</v>
      </c>
      <c r="AL63" s="440">
        <v>6</v>
      </c>
      <c r="AM63" s="440" t="s">
        <v>1478</v>
      </c>
      <c r="AN63" s="440">
        <v>2</v>
      </c>
      <c r="AO63" s="440">
        <v>2</v>
      </c>
      <c r="AP63" s="440" t="s">
        <v>1478</v>
      </c>
      <c r="AQ63" s="440">
        <v>4</v>
      </c>
      <c r="AR63" s="440">
        <v>1</v>
      </c>
      <c r="AS63" s="440">
        <v>4</v>
      </c>
    </row>
    <row r="64" spans="1:45" ht="20.25" customHeight="1" x14ac:dyDescent="0.15">
      <c r="A64" s="441" t="s">
        <v>1565</v>
      </c>
      <c r="B64" s="440"/>
      <c r="C64" s="440"/>
      <c r="D64" s="440"/>
      <c r="E64" s="440"/>
      <c r="F64" s="440"/>
      <c r="G64" s="440"/>
      <c r="H64" s="440"/>
      <c r="I64" s="440"/>
      <c r="J64" s="440"/>
      <c r="K64" s="440"/>
      <c r="L64" s="440"/>
      <c r="M64" s="440"/>
      <c r="N64" s="440"/>
      <c r="O64" s="440"/>
      <c r="P64" s="440"/>
      <c r="Q64" s="440"/>
      <c r="R64" s="440"/>
      <c r="S64" s="440"/>
      <c r="T64" s="440"/>
      <c r="U64" s="440"/>
      <c r="V64" s="440"/>
      <c r="W64" s="440"/>
      <c r="X64" s="440"/>
      <c r="Y64" s="440"/>
      <c r="Z64" s="440"/>
      <c r="AA64" s="440"/>
      <c r="AB64" s="440"/>
      <c r="AC64" s="440"/>
      <c r="AD64" s="440"/>
      <c r="AE64" s="440"/>
      <c r="AF64" s="440"/>
      <c r="AG64" s="440"/>
      <c r="AH64" s="440"/>
      <c r="AI64" s="440"/>
      <c r="AJ64" s="440"/>
      <c r="AK64" s="440"/>
      <c r="AL64" s="440"/>
      <c r="AM64" s="440"/>
      <c r="AN64" s="440"/>
      <c r="AO64" s="440"/>
      <c r="AP64" s="440"/>
      <c r="AQ64" s="440"/>
      <c r="AR64" s="440"/>
      <c r="AS64" s="440"/>
    </row>
    <row r="65" spans="1:45" ht="20.25" customHeight="1" x14ac:dyDescent="0.15">
      <c r="A65" s="441" t="s">
        <v>1564</v>
      </c>
      <c r="B65" s="440">
        <v>45.934648548799998</v>
      </c>
      <c r="C65" s="440">
        <v>65.238596491199999</v>
      </c>
      <c r="D65" s="440">
        <v>65.322457377999996</v>
      </c>
      <c r="E65" s="440">
        <v>60.75</v>
      </c>
      <c r="F65" s="440">
        <v>40.5</v>
      </c>
      <c r="G65" s="440">
        <v>48.386780104700001</v>
      </c>
      <c r="H65" s="440">
        <v>46.010609826</v>
      </c>
      <c r="I65" s="440">
        <v>43.5</v>
      </c>
      <c r="J65" s="440">
        <v>39.632158590300001</v>
      </c>
      <c r="K65" s="440">
        <v>46.137500000000003</v>
      </c>
      <c r="L65" s="440">
        <v>46.204120529999997</v>
      </c>
      <c r="M65" s="440">
        <v>44.095075239400003</v>
      </c>
      <c r="N65" s="440">
        <v>53.097285067900003</v>
      </c>
      <c r="O65" s="440">
        <v>44.856187290999998</v>
      </c>
      <c r="P65" s="440">
        <v>45.492430988400002</v>
      </c>
      <c r="Q65" s="440">
        <v>47.404878904900002</v>
      </c>
      <c r="R65" s="440">
        <v>44.431446907800002</v>
      </c>
      <c r="S65" s="440">
        <v>42.811327532500002</v>
      </c>
      <c r="T65" s="440">
        <v>41.423766816099999</v>
      </c>
      <c r="U65" s="440">
        <v>49.091091761599998</v>
      </c>
      <c r="V65" s="440">
        <v>40.897862232800001</v>
      </c>
      <c r="W65" s="440">
        <v>49.094339622600003</v>
      </c>
      <c r="X65" s="440">
        <v>43.989315045799998</v>
      </c>
      <c r="Y65" s="440">
        <v>51.608433734899997</v>
      </c>
      <c r="Z65" s="440">
        <v>51.691666666700002</v>
      </c>
      <c r="AA65" s="440">
        <v>54.833333333299997</v>
      </c>
      <c r="AB65" s="440">
        <v>40.5</v>
      </c>
      <c r="AC65" s="440">
        <v>47.3747117602</v>
      </c>
      <c r="AD65" s="440">
        <v>44.988169364900003</v>
      </c>
      <c r="AE65" s="440">
        <v>43.5</v>
      </c>
      <c r="AF65" s="440">
        <v>39.190880989199997</v>
      </c>
      <c r="AG65" s="440">
        <v>46.001930501899999</v>
      </c>
      <c r="AH65" s="440">
        <v>44.9501992032</v>
      </c>
      <c r="AI65" s="440">
        <v>43.915041782700001</v>
      </c>
      <c r="AJ65" s="440">
        <v>48.583457526099998</v>
      </c>
      <c r="AK65" s="440">
        <v>43.083778014899998</v>
      </c>
      <c r="AL65" s="440">
        <v>42.8727858293</v>
      </c>
      <c r="AM65" s="440">
        <v>42.695511221899999</v>
      </c>
      <c r="AN65" s="440">
        <v>43.578980891699999</v>
      </c>
      <c r="AO65" s="440">
        <v>42.511806472899998</v>
      </c>
      <c r="AP65" s="440">
        <v>41.280821917799997</v>
      </c>
      <c r="AQ65" s="440">
        <v>48.600183486200002</v>
      </c>
      <c r="AR65" s="440">
        <v>40.897862232800001</v>
      </c>
      <c r="AS65" s="440">
        <v>42.113750000000003</v>
      </c>
    </row>
    <row r="66" spans="1:45" ht="20.25" customHeight="1" x14ac:dyDescent="0.15">
      <c r="A66" s="441" t="s">
        <v>1563</v>
      </c>
      <c r="B66" s="440">
        <v>6085</v>
      </c>
      <c r="C66" s="440">
        <v>974</v>
      </c>
      <c r="D66" s="440">
        <v>973</v>
      </c>
      <c r="E66" s="440">
        <v>1</v>
      </c>
      <c r="F66" s="440" t="s">
        <v>1478</v>
      </c>
      <c r="G66" s="440">
        <v>195</v>
      </c>
      <c r="H66" s="440">
        <v>438</v>
      </c>
      <c r="I66" s="440">
        <v>1</v>
      </c>
      <c r="J66" s="440">
        <v>12</v>
      </c>
      <c r="K66" s="440">
        <v>39</v>
      </c>
      <c r="L66" s="440">
        <v>1131</v>
      </c>
      <c r="M66" s="440">
        <v>77</v>
      </c>
      <c r="N66" s="440">
        <v>238</v>
      </c>
      <c r="O66" s="440">
        <v>99</v>
      </c>
      <c r="P66" s="440">
        <v>667</v>
      </c>
      <c r="Q66" s="440">
        <v>496</v>
      </c>
      <c r="R66" s="440">
        <v>139</v>
      </c>
      <c r="S66" s="440">
        <v>584</v>
      </c>
      <c r="T66" s="440">
        <v>4</v>
      </c>
      <c r="U66" s="440">
        <v>416</v>
      </c>
      <c r="V66" s="440">
        <v>37</v>
      </c>
      <c r="W66" s="440">
        <v>537</v>
      </c>
      <c r="X66" s="440">
        <v>3102</v>
      </c>
      <c r="Y66" s="440">
        <v>43</v>
      </c>
      <c r="Z66" s="440">
        <v>42</v>
      </c>
      <c r="AA66" s="440" t="s">
        <v>1478</v>
      </c>
      <c r="AB66" s="440" t="s">
        <v>1478</v>
      </c>
      <c r="AC66" s="440">
        <v>137</v>
      </c>
      <c r="AD66" s="440">
        <v>285</v>
      </c>
      <c r="AE66" s="440">
        <v>1</v>
      </c>
      <c r="AF66" s="440">
        <v>9</v>
      </c>
      <c r="AG66" s="440">
        <v>35</v>
      </c>
      <c r="AH66" s="440">
        <v>728</v>
      </c>
      <c r="AI66" s="440">
        <v>67</v>
      </c>
      <c r="AJ66" s="440">
        <v>116</v>
      </c>
      <c r="AK66" s="440">
        <v>51</v>
      </c>
      <c r="AL66" s="440">
        <v>403</v>
      </c>
      <c r="AM66" s="440">
        <v>170</v>
      </c>
      <c r="AN66" s="440">
        <v>71</v>
      </c>
      <c r="AO66" s="440">
        <v>520</v>
      </c>
      <c r="AP66" s="440">
        <v>3</v>
      </c>
      <c r="AQ66" s="440">
        <v>334</v>
      </c>
      <c r="AR66" s="440">
        <v>37</v>
      </c>
      <c r="AS66" s="440">
        <v>92</v>
      </c>
    </row>
    <row r="67" spans="1:45" ht="20.25" customHeight="1" x14ac:dyDescent="0.15">
      <c r="A67" s="442" t="s">
        <v>1562</v>
      </c>
      <c r="B67" s="443">
        <v>1437</v>
      </c>
      <c r="C67" s="443">
        <v>427</v>
      </c>
      <c r="D67" s="443">
        <v>427</v>
      </c>
      <c r="E67" s="443">
        <v>1</v>
      </c>
      <c r="F67" s="443" t="s">
        <v>1478</v>
      </c>
      <c r="G67" s="443">
        <v>35</v>
      </c>
      <c r="H67" s="443">
        <v>74</v>
      </c>
      <c r="I67" s="443" t="s">
        <v>1478</v>
      </c>
      <c r="J67" s="443">
        <v>1</v>
      </c>
      <c r="K67" s="443">
        <v>1</v>
      </c>
      <c r="L67" s="443">
        <v>236</v>
      </c>
      <c r="M67" s="443">
        <v>8</v>
      </c>
      <c r="N67" s="443">
        <v>101</v>
      </c>
      <c r="O67" s="443">
        <v>13</v>
      </c>
      <c r="P67" s="443">
        <v>92</v>
      </c>
      <c r="Q67" s="443">
        <v>96</v>
      </c>
      <c r="R67" s="443">
        <v>32</v>
      </c>
      <c r="S67" s="443">
        <v>50</v>
      </c>
      <c r="T67" s="443" t="s">
        <v>1478</v>
      </c>
      <c r="U67" s="443">
        <v>53</v>
      </c>
      <c r="V67" s="443">
        <v>2</v>
      </c>
      <c r="W67" s="443">
        <v>215</v>
      </c>
      <c r="X67" s="443">
        <v>414</v>
      </c>
      <c r="Y67" s="443">
        <v>8</v>
      </c>
      <c r="Z67" s="443">
        <v>8</v>
      </c>
      <c r="AA67" s="443" t="s">
        <v>1478</v>
      </c>
      <c r="AB67" s="443" t="s">
        <v>1478</v>
      </c>
      <c r="AC67" s="443">
        <v>28</v>
      </c>
      <c r="AD67" s="443">
        <v>40</v>
      </c>
      <c r="AE67" s="443" t="s">
        <v>1478</v>
      </c>
      <c r="AF67" s="443" t="s">
        <v>1478</v>
      </c>
      <c r="AG67" s="443">
        <v>1</v>
      </c>
      <c r="AH67" s="443">
        <v>118</v>
      </c>
      <c r="AI67" s="443">
        <v>6</v>
      </c>
      <c r="AJ67" s="443">
        <v>32</v>
      </c>
      <c r="AK67" s="443">
        <v>9</v>
      </c>
      <c r="AL67" s="443">
        <v>40</v>
      </c>
      <c r="AM67" s="443">
        <v>18</v>
      </c>
      <c r="AN67" s="443">
        <v>11</v>
      </c>
      <c r="AO67" s="443">
        <v>36</v>
      </c>
      <c r="AP67" s="443" t="s">
        <v>1478</v>
      </c>
      <c r="AQ67" s="443">
        <v>37</v>
      </c>
      <c r="AR67" s="443">
        <v>2</v>
      </c>
      <c r="AS67" s="443">
        <v>28</v>
      </c>
    </row>
  </sheetData>
  <mergeCells count="3">
    <mergeCell ref="A3:A4"/>
    <mergeCell ref="B3:W3"/>
    <mergeCell ref="X3:AS3"/>
  </mergeCells>
  <phoneticPr fontId="1"/>
  <pageMargins left="0.70866141732283472" right="0.78740157480314965" top="0.55118110236220474" bottom="0.59055118110236227" header="0.51181102362204722" footer="0.51181102362204722"/>
  <pageSetup paperSize="9" scale="6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zoomScaleNormal="100" workbookViewId="0"/>
  </sheetViews>
  <sheetFormatPr defaultRowHeight="13.5" x14ac:dyDescent="0.15"/>
  <cols>
    <col min="1" max="1" width="13.625" style="122" customWidth="1"/>
    <col min="2" max="3" width="8.625" style="122" customWidth="1"/>
    <col min="4" max="14" width="7.625" style="122" customWidth="1"/>
    <col min="15" max="15" width="9.625" style="122" customWidth="1"/>
    <col min="16" max="16" width="8.625" style="122" customWidth="1"/>
    <col min="17" max="18" width="7.625" style="122" customWidth="1"/>
    <col min="19" max="16384" width="9" style="122"/>
  </cols>
  <sheetData>
    <row r="1" spans="1:18" ht="24" customHeight="1" x14ac:dyDescent="0.15">
      <c r="A1" s="427" t="s">
        <v>1655</v>
      </c>
    </row>
    <row r="2" spans="1:18" ht="8.25" customHeight="1" x14ac:dyDescent="0.2">
      <c r="A2" s="207"/>
    </row>
    <row r="3" spans="1:18" s="67" customFormat="1" ht="13.5" customHeight="1" x14ac:dyDescent="0.15">
      <c r="A3" s="67" t="s">
        <v>1654</v>
      </c>
    </row>
    <row r="4" spans="1:18" ht="8.25" customHeight="1" x14ac:dyDescent="0.15">
      <c r="A4" s="123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</row>
    <row r="5" spans="1:18" x14ac:dyDescent="0.15">
      <c r="A5" s="484" t="s">
        <v>95</v>
      </c>
      <c r="B5" s="489" t="s">
        <v>1653</v>
      </c>
      <c r="C5" s="491"/>
      <c r="D5" s="489" t="s">
        <v>1652</v>
      </c>
      <c r="E5" s="490"/>
      <c r="F5" s="490"/>
      <c r="G5" s="490"/>
      <c r="H5" s="490"/>
      <c r="I5" s="490"/>
      <c r="J5" s="490"/>
      <c r="K5" s="490"/>
      <c r="L5" s="490"/>
      <c r="M5" s="490"/>
      <c r="N5" s="490"/>
      <c r="O5" s="490"/>
      <c r="P5" s="491"/>
      <c r="Q5" s="489" t="s">
        <v>1651</v>
      </c>
      <c r="R5" s="490"/>
    </row>
    <row r="6" spans="1:18" x14ac:dyDescent="0.15">
      <c r="A6" s="494"/>
      <c r="B6" s="501" t="s">
        <v>1650</v>
      </c>
      <c r="C6" s="475" t="s">
        <v>1647</v>
      </c>
      <c r="D6" s="489" t="s">
        <v>1649</v>
      </c>
      <c r="E6" s="490"/>
      <c r="F6" s="490"/>
      <c r="G6" s="490"/>
      <c r="H6" s="490"/>
      <c r="I6" s="490"/>
      <c r="J6" s="490"/>
      <c r="K6" s="490"/>
      <c r="L6" s="490"/>
      <c r="M6" s="490"/>
      <c r="N6" s="491"/>
      <c r="O6" s="475" t="s">
        <v>1647</v>
      </c>
      <c r="P6" s="501" t="s">
        <v>1648</v>
      </c>
      <c r="Q6" s="475" t="s">
        <v>1316</v>
      </c>
      <c r="R6" s="504" t="s">
        <v>1647</v>
      </c>
    </row>
    <row r="7" spans="1:18" x14ac:dyDescent="0.15">
      <c r="A7" s="494"/>
      <c r="B7" s="502"/>
      <c r="C7" s="500"/>
      <c r="D7" s="475" t="s">
        <v>143</v>
      </c>
      <c r="E7" s="246" t="s">
        <v>1646</v>
      </c>
      <c r="F7" s="230"/>
      <c r="G7" s="230"/>
      <c r="H7" s="230"/>
      <c r="I7" s="230"/>
      <c r="J7" s="230"/>
      <c r="K7" s="230"/>
      <c r="L7" s="230"/>
      <c r="M7" s="230"/>
      <c r="N7" s="230"/>
      <c r="O7" s="500"/>
      <c r="P7" s="502"/>
      <c r="Q7" s="500"/>
      <c r="R7" s="505"/>
    </row>
    <row r="8" spans="1:18" x14ac:dyDescent="0.15">
      <c r="A8" s="485"/>
      <c r="B8" s="503"/>
      <c r="C8" s="476"/>
      <c r="D8" s="476"/>
      <c r="E8" s="407" t="s">
        <v>1645</v>
      </c>
      <c r="F8" s="407" t="s">
        <v>1644</v>
      </c>
      <c r="G8" s="407" t="s">
        <v>1643</v>
      </c>
      <c r="H8" s="407" t="s">
        <v>1642</v>
      </c>
      <c r="I8" s="407" t="s">
        <v>1641</v>
      </c>
      <c r="J8" s="407" t="s">
        <v>1640</v>
      </c>
      <c r="K8" s="407" t="s">
        <v>1639</v>
      </c>
      <c r="L8" s="407" t="s">
        <v>1638</v>
      </c>
      <c r="M8" s="407" t="s">
        <v>1637</v>
      </c>
      <c r="N8" s="407" t="s">
        <v>1636</v>
      </c>
      <c r="O8" s="476"/>
      <c r="P8" s="503"/>
      <c r="Q8" s="476"/>
      <c r="R8" s="506"/>
    </row>
    <row r="9" spans="1:18" x14ac:dyDescent="0.15">
      <c r="B9" s="135"/>
    </row>
    <row r="10" spans="1:18" x14ac:dyDescent="0.15">
      <c r="A10" s="214" t="s">
        <v>1635</v>
      </c>
      <c r="B10" s="136">
        <v>77829</v>
      </c>
      <c r="C10" s="128">
        <v>249487</v>
      </c>
      <c r="D10" s="128">
        <v>77134</v>
      </c>
      <c r="E10" s="128">
        <v>16906</v>
      </c>
      <c r="F10" s="128">
        <v>14276</v>
      </c>
      <c r="G10" s="128">
        <v>13529</v>
      </c>
      <c r="H10" s="128">
        <v>15473</v>
      </c>
      <c r="I10" s="128">
        <v>8085</v>
      </c>
      <c r="J10" s="128">
        <v>5944</v>
      </c>
      <c r="K10" s="128">
        <v>2314</v>
      </c>
      <c r="L10" s="128">
        <v>486</v>
      </c>
      <c r="M10" s="128">
        <v>93</v>
      </c>
      <c r="N10" s="128">
        <v>28</v>
      </c>
      <c r="O10" s="128">
        <v>245246</v>
      </c>
      <c r="P10" s="245">
        <f>ROUND(O10/D10,2)</f>
        <v>3.18</v>
      </c>
      <c r="Q10" s="128">
        <v>100</v>
      </c>
      <c r="R10" s="128">
        <v>3558</v>
      </c>
    </row>
    <row r="11" spans="1:18" x14ac:dyDescent="0.15">
      <c r="A11" s="67"/>
      <c r="B11" s="136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</row>
    <row r="12" spans="1:18" x14ac:dyDescent="0.15">
      <c r="A12" s="218" t="s">
        <v>1634</v>
      </c>
      <c r="B12" s="136">
        <v>85157</v>
      </c>
      <c r="C12" s="128">
        <v>254488</v>
      </c>
      <c r="D12" s="128">
        <v>84833</v>
      </c>
      <c r="E12" s="128">
        <v>22331</v>
      </c>
      <c r="F12" s="128">
        <v>17166</v>
      </c>
      <c r="G12" s="128">
        <v>14829</v>
      </c>
      <c r="H12" s="128">
        <v>14583</v>
      </c>
      <c r="I12" s="128">
        <v>7751</v>
      </c>
      <c r="J12" s="128">
        <v>5487</v>
      </c>
      <c r="K12" s="128">
        <v>2131</v>
      </c>
      <c r="L12" s="128">
        <v>461</v>
      </c>
      <c r="M12" s="128">
        <v>75</v>
      </c>
      <c r="N12" s="128">
        <v>19</v>
      </c>
      <c r="O12" s="128">
        <v>250639</v>
      </c>
      <c r="P12" s="245">
        <v>2.95</v>
      </c>
      <c r="Q12" s="128">
        <v>75</v>
      </c>
      <c r="R12" s="128">
        <v>3568</v>
      </c>
    </row>
    <row r="13" spans="1:18" x14ac:dyDescent="0.15">
      <c r="A13" s="218"/>
      <c r="B13" s="136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245"/>
      <c r="Q13" s="128"/>
      <c r="R13" s="128"/>
    </row>
    <row r="14" spans="1:18" x14ac:dyDescent="0.15">
      <c r="A14" s="218" t="s">
        <v>1633</v>
      </c>
      <c r="B14" s="136">
        <v>90110</v>
      </c>
      <c r="C14" s="128">
        <v>255369</v>
      </c>
      <c r="D14" s="128">
        <v>89854</v>
      </c>
      <c r="E14" s="128">
        <v>25551</v>
      </c>
      <c r="F14" s="128">
        <v>19883</v>
      </c>
      <c r="G14" s="128">
        <v>16094</v>
      </c>
      <c r="H14" s="128">
        <v>14100</v>
      </c>
      <c r="I14" s="128">
        <v>7108</v>
      </c>
      <c r="J14" s="128">
        <v>4793</v>
      </c>
      <c r="K14" s="128">
        <v>1868</v>
      </c>
      <c r="L14" s="128">
        <v>377</v>
      </c>
      <c r="M14" s="128">
        <v>69</v>
      </c>
      <c r="N14" s="128">
        <v>11</v>
      </c>
      <c r="O14" s="128">
        <v>251125</v>
      </c>
      <c r="P14" s="245">
        <v>2.79</v>
      </c>
      <c r="Q14" s="128">
        <v>134</v>
      </c>
      <c r="R14" s="128">
        <v>4106</v>
      </c>
    </row>
    <row r="15" spans="1:18" s="67" customFormat="1" ht="12" x14ac:dyDescent="0.15">
      <c r="A15" s="144"/>
      <c r="B15" s="130"/>
      <c r="C15" s="144"/>
      <c r="D15" s="2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</row>
    <row r="16" spans="1:18" s="67" customFormat="1" ht="12" x14ac:dyDescent="0.15">
      <c r="A16" s="218" t="s">
        <v>1632</v>
      </c>
      <c r="B16" s="243">
        <v>93623</v>
      </c>
      <c r="C16" s="242">
        <v>256012</v>
      </c>
      <c r="D16" s="128">
        <f>SUM(E16:N16)</f>
        <v>93174</v>
      </c>
      <c r="E16" s="241">
        <v>27252</v>
      </c>
      <c r="F16" s="241">
        <v>22092</v>
      </c>
      <c r="G16" s="241">
        <v>17236</v>
      </c>
      <c r="H16" s="241">
        <v>14054</v>
      </c>
      <c r="I16" s="240">
        <v>6622</v>
      </c>
      <c r="J16" s="240">
        <v>3970</v>
      </c>
      <c r="K16" s="239">
        <v>1516</v>
      </c>
      <c r="L16" s="239">
        <v>358</v>
      </c>
      <c r="M16" s="239">
        <v>63</v>
      </c>
      <c r="N16" s="239">
        <v>11</v>
      </c>
      <c r="O16" s="238">
        <v>250445</v>
      </c>
      <c r="P16" s="237">
        <v>2.69</v>
      </c>
      <c r="Q16" s="128">
        <v>112</v>
      </c>
      <c r="R16" s="128">
        <v>5226</v>
      </c>
    </row>
    <row r="17" spans="1:18" s="67" customFormat="1" ht="12" x14ac:dyDescent="0.15">
      <c r="A17" s="218"/>
      <c r="B17" s="243"/>
      <c r="C17" s="242"/>
      <c r="D17" s="128"/>
      <c r="E17" s="241"/>
      <c r="F17" s="241"/>
      <c r="G17" s="241"/>
      <c r="H17" s="241"/>
      <c r="I17" s="240"/>
      <c r="J17" s="240"/>
      <c r="K17" s="239"/>
      <c r="L17" s="239"/>
      <c r="M17" s="239"/>
      <c r="N17" s="239"/>
      <c r="O17" s="238"/>
      <c r="P17" s="237"/>
      <c r="Q17" s="128"/>
      <c r="R17" s="128"/>
    </row>
    <row r="18" spans="1:18" s="67" customFormat="1" ht="12" x14ac:dyDescent="0.15">
      <c r="A18" s="218" t="s">
        <v>1631</v>
      </c>
      <c r="B18" s="243">
        <v>96560</v>
      </c>
      <c r="C18" s="242">
        <v>254244</v>
      </c>
      <c r="D18" s="128">
        <v>96425</v>
      </c>
      <c r="E18" s="241">
        <v>29627</v>
      </c>
      <c r="F18" s="241">
        <v>24073</v>
      </c>
      <c r="G18" s="241">
        <v>17907</v>
      </c>
      <c r="H18" s="241">
        <v>14053</v>
      </c>
      <c r="I18" s="240">
        <v>5967</v>
      </c>
      <c r="J18" s="240">
        <v>3236</v>
      </c>
      <c r="K18" s="239">
        <v>1165</v>
      </c>
      <c r="L18" s="239">
        <v>305</v>
      </c>
      <c r="M18" s="239">
        <v>75</v>
      </c>
      <c r="N18" s="239">
        <v>17</v>
      </c>
      <c r="O18" s="238">
        <v>248406</v>
      </c>
      <c r="P18" s="237">
        <v>2.58</v>
      </c>
      <c r="Q18" s="128">
        <v>135</v>
      </c>
      <c r="R18" s="128">
        <v>5838</v>
      </c>
    </row>
    <row r="19" spans="1:18" s="67" customFormat="1" ht="12" x14ac:dyDescent="0.15">
      <c r="A19" s="218"/>
      <c r="B19" s="243"/>
      <c r="C19" s="242"/>
      <c r="D19" s="128"/>
      <c r="E19" s="241"/>
      <c r="F19" s="241"/>
      <c r="G19" s="241"/>
      <c r="H19" s="241"/>
      <c r="I19" s="240"/>
      <c r="J19" s="240"/>
      <c r="K19" s="239"/>
      <c r="L19" s="239"/>
      <c r="M19" s="239"/>
      <c r="N19" s="239"/>
      <c r="O19" s="238"/>
      <c r="P19" s="237"/>
      <c r="Q19" s="128"/>
      <c r="R19" s="128"/>
    </row>
    <row r="20" spans="1:18" s="67" customFormat="1" ht="12" x14ac:dyDescent="0.15">
      <c r="A20" s="218" t="s">
        <v>1630</v>
      </c>
      <c r="B20" s="243">
        <v>100303</v>
      </c>
      <c r="C20" s="242">
        <v>253832</v>
      </c>
      <c r="D20" s="128">
        <v>100121</v>
      </c>
      <c r="E20" s="241">
        <v>32957</v>
      </c>
      <c r="F20" s="241">
        <v>25857</v>
      </c>
      <c r="G20" s="241">
        <v>18100</v>
      </c>
      <c r="H20" s="241">
        <v>13828</v>
      </c>
      <c r="I20" s="240">
        <v>5446</v>
      </c>
      <c r="J20" s="240">
        <v>2706</v>
      </c>
      <c r="K20" s="239">
        <v>906</v>
      </c>
      <c r="L20" s="239">
        <v>244</v>
      </c>
      <c r="M20" s="239">
        <v>56</v>
      </c>
      <c r="N20" s="239">
        <v>21</v>
      </c>
      <c r="O20" s="238">
        <v>246769</v>
      </c>
      <c r="P20" s="237">
        <v>2.4647077036999998</v>
      </c>
      <c r="Q20" s="128">
        <v>182</v>
      </c>
      <c r="R20" s="128">
        <v>7063</v>
      </c>
    </row>
    <row r="21" spans="1:18" s="67" customFormat="1" ht="12" x14ac:dyDescent="0.15">
      <c r="A21" s="218"/>
      <c r="B21" s="243"/>
      <c r="C21" s="242"/>
      <c r="D21" s="128"/>
      <c r="E21" s="241"/>
      <c r="F21" s="241"/>
      <c r="G21" s="241"/>
      <c r="H21" s="241"/>
      <c r="I21" s="240"/>
      <c r="J21" s="240"/>
      <c r="K21" s="239"/>
      <c r="L21" s="239"/>
      <c r="M21" s="239"/>
      <c r="N21" s="239"/>
      <c r="O21" s="238"/>
      <c r="P21" s="237"/>
      <c r="Q21" s="128"/>
      <c r="R21" s="128"/>
    </row>
    <row r="22" spans="1:18" s="67" customFormat="1" ht="12" x14ac:dyDescent="0.15">
      <c r="A22" s="214" t="s">
        <v>2092</v>
      </c>
      <c r="B22" s="243">
        <v>102318</v>
      </c>
      <c r="C22" s="242">
        <v>247590</v>
      </c>
      <c r="D22" s="128">
        <v>102101</v>
      </c>
      <c r="E22" s="241">
        <v>35538</v>
      </c>
      <c r="F22" s="241">
        <v>27730</v>
      </c>
      <c r="G22" s="241">
        <v>17942</v>
      </c>
      <c r="H22" s="241">
        <v>13026</v>
      </c>
      <c r="I22" s="240">
        <v>4875</v>
      </c>
      <c r="J22" s="240">
        <v>2049</v>
      </c>
      <c r="K22" s="239">
        <v>750</v>
      </c>
      <c r="L22" s="239">
        <v>145</v>
      </c>
      <c r="M22" s="239">
        <v>37</v>
      </c>
      <c r="N22" s="239">
        <v>9</v>
      </c>
      <c r="O22" s="238">
        <v>240434</v>
      </c>
      <c r="P22" s="237">
        <f>O22/D22</f>
        <v>2.3548643010352492</v>
      </c>
      <c r="Q22" s="128">
        <v>217</v>
      </c>
      <c r="R22" s="128">
        <v>7156</v>
      </c>
    </row>
    <row r="23" spans="1:18" x14ac:dyDescent="0.15">
      <c r="A23" s="123"/>
      <c r="B23" s="125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</row>
    <row r="24" spans="1:18" x14ac:dyDescent="0.15">
      <c r="A24" s="67" t="s">
        <v>1629</v>
      </c>
    </row>
  </sheetData>
  <mergeCells count="12">
    <mergeCell ref="Q5:R5"/>
    <mergeCell ref="O6:O8"/>
    <mergeCell ref="Q6:Q8"/>
    <mergeCell ref="R6:R8"/>
    <mergeCell ref="P6:P8"/>
    <mergeCell ref="D5:P5"/>
    <mergeCell ref="C6:C8"/>
    <mergeCell ref="B6:B8"/>
    <mergeCell ref="D7:D8"/>
    <mergeCell ref="A5:A8"/>
    <mergeCell ref="B5:C5"/>
    <mergeCell ref="D6:N6"/>
  </mergeCells>
  <phoneticPr fontId="1"/>
  <pageMargins left="0.70866141732283472" right="0.78740157480314965" top="0.55118110236220474" bottom="0.59055118110236227" header="0.51181102362204722" footer="0.51181102362204722"/>
  <pageSetup paperSize="9" scale="68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6"/>
  <sheetViews>
    <sheetView zoomScaleNormal="100" workbookViewId="0">
      <pane xSplit="1" ySplit="10" topLeftCell="B11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34.625" style="1" customWidth="1"/>
    <col min="2" max="2" width="9.625" style="1" customWidth="1"/>
    <col min="3" max="4" width="8.5" style="1" customWidth="1"/>
    <col min="5" max="8" width="8.25" style="1" customWidth="1"/>
    <col min="9" max="9" width="8.5" style="1" customWidth="1"/>
    <col min="10" max="10" width="7" style="1" bestFit="1" customWidth="1"/>
    <col min="11" max="11" width="9.75" style="1" bestFit="1" customWidth="1"/>
    <col min="12" max="12" width="8.375" style="1" bestFit="1" customWidth="1"/>
    <col min="13" max="13" width="9.75" style="1" bestFit="1" customWidth="1"/>
    <col min="14" max="14" width="8.375" style="1" bestFit="1" customWidth="1"/>
    <col min="15" max="15" width="8.375" style="1" customWidth="1"/>
    <col min="16" max="17" width="9.75" style="1" bestFit="1" customWidth="1"/>
    <col min="18" max="19" width="7" style="1" bestFit="1" customWidth="1"/>
    <col min="20" max="21" width="7.125" style="1" customWidth="1"/>
    <col min="22" max="16384" width="9" style="1"/>
  </cols>
  <sheetData>
    <row r="1" spans="1:21" ht="24" customHeight="1" x14ac:dyDescent="0.15">
      <c r="A1" s="315" t="s">
        <v>2093</v>
      </c>
    </row>
    <row r="2" spans="1:21" ht="13.5" customHeight="1" x14ac:dyDescent="0.1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</row>
    <row r="3" spans="1:21" s="85" customFormat="1" x14ac:dyDescent="0.15">
      <c r="A3" s="454" t="s">
        <v>1725</v>
      </c>
      <c r="B3" s="508" t="s">
        <v>1724</v>
      </c>
      <c r="C3" s="458" t="s">
        <v>1723</v>
      </c>
      <c r="D3" s="459"/>
      <c r="E3" s="459"/>
      <c r="F3" s="459"/>
      <c r="G3" s="459"/>
      <c r="H3" s="459"/>
      <c r="I3" s="459"/>
      <c r="J3" s="459"/>
      <c r="K3" s="459"/>
      <c r="L3" s="459"/>
      <c r="M3" s="459"/>
      <c r="N3" s="459"/>
      <c r="O3" s="459"/>
      <c r="P3" s="459"/>
      <c r="Q3" s="459"/>
      <c r="R3" s="459"/>
      <c r="S3" s="460"/>
      <c r="T3" s="267"/>
      <c r="U3" s="267"/>
    </row>
    <row r="4" spans="1:21" s="85" customFormat="1" x14ac:dyDescent="0.15">
      <c r="A4" s="507"/>
      <c r="B4" s="509"/>
      <c r="C4" s="456" t="s">
        <v>88</v>
      </c>
      <c r="D4" s="458" t="s">
        <v>1722</v>
      </c>
      <c r="E4" s="459"/>
      <c r="F4" s="459"/>
      <c r="G4" s="459"/>
      <c r="H4" s="460"/>
      <c r="I4" s="458" t="s">
        <v>1721</v>
      </c>
      <c r="J4" s="459"/>
      <c r="K4" s="459"/>
      <c r="L4" s="459"/>
      <c r="M4" s="459"/>
      <c r="N4" s="459"/>
      <c r="O4" s="459"/>
      <c r="P4" s="459"/>
      <c r="Q4" s="459"/>
      <c r="R4" s="459"/>
      <c r="S4" s="460"/>
      <c r="T4" s="410" t="s">
        <v>1720</v>
      </c>
      <c r="U4" s="410" t="s">
        <v>1719</v>
      </c>
    </row>
    <row r="5" spans="1:21" s="85" customFormat="1" x14ac:dyDescent="0.15">
      <c r="A5" s="507"/>
      <c r="B5" s="509"/>
      <c r="C5" s="509"/>
      <c r="D5" s="456" t="s">
        <v>88</v>
      </c>
      <c r="E5" s="273" t="s">
        <v>1718</v>
      </c>
      <c r="F5" s="273" t="s">
        <v>1717</v>
      </c>
      <c r="G5" s="273" t="s">
        <v>1716</v>
      </c>
      <c r="H5" s="273" t="s">
        <v>1715</v>
      </c>
      <c r="I5" s="456" t="s">
        <v>88</v>
      </c>
      <c r="J5" s="273" t="s">
        <v>1714</v>
      </c>
      <c r="K5" s="273" t="s">
        <v>1713</v>
      </c>
      <c r="L5" s="273" t="s">
        <v>1712</v>
      </c>
      <c r="M5" s="273" t="s">
        <v>1711</v>
      </c>
      <c r="N5" s="273" t="s">
        <v>1710</v>
      </c>
      <c r="O5" s="273" t="s">
        <v>1709</v>
      </c>
      <c r="P5" s="273" t="s">
        <v>1708</v>
      </c>
      <c r="Q5" s="273" t="s">
        <v>1707</v>
      </c>
      <c r="R5" s="273" t="s">
        <v>1706</v>
      </c>
      <c r="S5" s="273" t="s">
        <v>1705</v>
      </c>
      <c r="T5" s="410"/>
      <c r="U5" s="410"/>
    </row>
    <row r="6" spans="1:21" s="85" customFormat="1" ht="13.5" customHeight="1" x14ac:dyDescent="0.15">
      <c r="A6" s="507"/>
      <c r="B6" s="509"/>
      <c r="C6" s="509"/>
      <c r="D6" s="509"/>
      <c r="E6" s="272" t="s">
        <v>1704</v>
      </c>
      <c r="F6" s="272" t="s">
        <v>1701</v>
      </c>
      <c r="G6" s="272" t="s">
        <v>1703</v>
      </c>
      <c r="H6" s="272" t="s">
        <v>1702</v>
      </c>
      <c r="I6" s="509"/>
      <c r="J6" s="271" t="s">
        <v>1701</v>
      </c>
      <c r="K6" s="271" t="s">
        <v>1701</v>
      </c>
      <c r="L6" s="271" t="s">
        <v>1698</v>
      </c>
      <c r="M6" s="271" t="s">
        <v>1700</v>
      </c>
      <c r="N6" s="270" t="s">
        <v>1699</v>
      </c>
      <c r="O6" s="270" t="s">
        <v>1698</v>
      </c>
      <c r="P6" s="271" t="s">
        <v>1697</v>
      </c>
      <c r="Q6" s="271" t="s">
        <v>1696</v>
      </c>
      <c r="R6" s="271" t="s">
        <v>1695</v>
      </c>
      <c r="S6" s="271" t="s">
        <v>1694</v>
      </c>
      <c r="T6" s="410" t="s">
        <v>1693</v>
      </c>
      <c r="U6" s="410" t="s">
        <v>1692</v>
      </c>
    </row>
    <row r="7" spans="1:21" s="85" customFormat="1" x14ac:dyDescent="0.15">
      <c r="A7" s="507"/>
      <c r="B7" s="509"/>
      <c r="C7" s="509"/>
      <c r="D7" s="509"/>
      <c r="E7" s="272" t="s">
        <v>1691</v>
      </c>
      <c r="F7" s="272" t="s">
        <v>1690</v>
      </c>
      <c r="G7" s="272" t="s">
        <v>1690</v>
      </c>
      <c r="H7" s="272" t="s">
        <v>1690</v>
      </c>
      <c r="I7" s="509"/>
      <c r="J7" s="271" t="s">
        <v>1689</v>
      </c>
      <c r="K7" s="271" t="s">
        <v>1687</v>
      </c>
      <c r="L7" s="271" t="s">
        <v>1688</v>
      </c>
      <c r="M7" s="271" t="s">
        <v>1687</v>
      </c>
      <c r="N7" s="270" t="s">
        <v>1686</v>
      </c>
      <c r="O7" s="270" t="s">
        <v>1685</v>
      </c>
      <c r="P7" s="271" t="s">
        <v>1684</v>
      </c>
      <c r="Q7" s="271" t="s">
        <v>1683</v>
      </c>
      <c r="R7" s="271" t="s">
        <v>1682</v>
      </c>
      <c r="S7" s="271" t="s">
        <v>1681</v>
      </c>
      <c r="T7" s="410" t="s">
        <v>1680</v>
      </c>
      <c r="U7" s="410"/>
    </row>
    <row r="8" spans="1:21" s="85" customFormat="1" x14ac:dyDescent="0.15">
      <c r="A8" s="507"/>
      <c r="B8" s="509"/>
      <c r="C8" s="509"/>
      <c r="D8" s="509"/>
      <c r="E8" s="272"/>
      <c r="F8" s="272" t="s">
        <v>1674</v>
      </c>
      <c r="G8" s="272" t="s">
        <v>1674</v>
      </c>
      <c r="H8" s="272" t="s">
        <v>1674</v>
      </c>
      <c r="I8" s="509"/>
      <c r="J8" s="271" t="s">
        <v>1674</v>
      </c>
      <c r="K8" s="271" t="s">
        <v>1674</v>
      </c>
      <c r="L8" s="271" t="s">
        <v>1679</v>
      </c>
      <c r="M8" s="271" t="s">
        <v>1679</v>
      </c>
      <c r="N8" s="270" t="s">
        <v>1678</v>
      </c>
      <c r="O8" s="270" t="s">
        <v>1677</v>
      </c>
      <c r="P8" s="271" t="s">
        <v>1676</v>
      </c>
      <c r="Q8" s="271" t="s">
        <v>1675</v>
      </c>
      <c r="R8" s="271" t="s">
        <v>1674</v>
      </c>
      <c r="S8" s="271" t="s">
        <v>1673</v>
      </c>
      <c r="T8" s="410" t="s">
        <v>1672</v>
      </c>
      <c r="U8" s="410" t="s">
        <v>1672</v>
      </c>
    </row>
    <row r="9" spans="1:21" s="85" customFormat="1" x14ac:dyDescent="0.15">
      <c r="A9" s="507"/>
      <c r="B9" s="509"/>
      <c r="C9" s="509"/>
      <c r="D9" s="509"/>
      <c r="E9" s="267"/>
      <c r="F9" s="267"/>
      <c r="G9" s="267"/>
      <c r="H9" s="267"/>
      <c r="I9" s="509"/>
      <c r="J9" s="267"/>
      <c r="K9" s="267"/>
      <c r="L9" s="267"/>
      <c r="M9" s="267"/>
      <c r="N9" s="270" t="s">
        <v>1671</v>
      </c>
      <c r="O9" s="270" t="s">
        <v>1671</v>
      </c>
      <c r="P9" s="269" t="s">
        <v>1670</v>
      </c>
      <c r="Q9" s="268" t="s">
        <v>1669</v>
      </c>
      <c r="R9" s="267"/>
      <c r="S9" s="267"/>
      <c r="T9" s="267"/>
      <c r="U9" s="267"/>
    </row>
    <row r="10" spans="1:21" s="85" customFormat="1" x14ac:dyDescent="0.15">
      <c r="A10" s="455"/>
      <c r="B10" s="457"/>
      <c r="C10" s="457"/>
      <c r="D10" s="457"/>
      <c r="E10" s="59"/>
      <c r="F10" s="59"/>
      <c r="G10" s="59"/>
      <c r="H10" s="59"/>
      <c r="I10" s="457"/>
      <c r="J10" s="59"/>
      <c r="K10" s="59"/>
      <c r="L10" s="59"/>
      <c r="M10" s="59"/>
      <c r="N10" s="266" t="s">
        <v>1668</v>
      </c>
      <c r="O10" s="266" t="s">
        <v>1668</v>
      </c>
      <c r="P10" s="265" t="s">
        <v>1667</v>
      </c>
      <c r="Q10" s="59"/>
      <c r="R10" s="59"/>
      <c r="S10" s="59"/>
      <c r="T10" s="59"/>
      <c r="U10" s="59"/>
    </row>
    <row r="11" spans="1:21" x14ac:dyDescent="0.15">
      <c r="A11" s="264"/>
      <c r="B11" s="84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263"/>
      <c r="Q11" s="71"/>
      <c r="R11" s="71"/>
      <c r="S11" s="71"/>
      <c r="T11" s="71"/>
      <c r="U11" s="71"/>
    </row>
    <row r="12" spans="1:21" ht="15" customHeight="1" x14ac:dyDescent="0.15">
      <c r="A12" s="66" t="s">
        <v>1666</v>
      </c>
      <c r="B12" s="260">
        <v>102101</v>
      </c>
      <c r="C12" s="259">
        <v>65400</v>
      </c>
      <c r="D12" s="259">
        <v>53387</v>
      </c>
      <c r="E12" s="259">
        <v>19968</v>
      </c>
      <c r="F12" s="259">
        <v>24906</v>
      </c>
      <c r="G12" s="259">
        <v>1171</v>
      </c>
      <c r="H12" s="259">
        <v>7342</v>
      </c>
      <c r="I12" s="259">
        <v>12013</v>
      </c>
      <c r="J12" s="259">
        <v>655</v>
      </c>
      <c r="K12" s="259">
        <v>2035</v>
      </c>
      <c r="L12" s="259">
        <v>2470</v>
      </c>
      <c r="M12" s="259">
        <v>3172</v>
      </c>
      <c r="N12" s="259">
        <v>192</v>
      </c>
      <c r="O12" s="259">
        <v>930</v>
      </c>
      <c r="P12" s="259">
        <v>227</v>
      </c>
      <c r="Q12" s="259">
        <v>693</v>
      </c>
      <c r="R12" s="259">
        <v>477</v>
      </c>
      <c r="S12" s="259">
        <v>1162</v>
      </c>
      <c r="T12" s="259">
        <v>962</v>
      </c>
      <c r="U12" s="259">
        <v>35538</v>
      </c>
    </row>
    <row r="13" spans="1:21" ht="15" customHeight="1" x14ac:dyDescent="0.15">
      <c r="A13" s="66" t="s">
        <v>1665</v>
      </c>
      <c r="B13" s="260">
        <v>240434</v>
      </c>
      <c r="C13" s="259">
        <v>201691</v>
      </c>
      <c r="D13" s="259">
        <v>148607</v>
      </c>
      <c r="E13" s="259">
        <v>39936</v>
      </c>
      <c r="F13" s="259">
        <v>89177</v>
      </c>
      <c r="G13" s="259">
        <v>2578</v>
      </c>
      <c r="H13" s="259">
        <v>16916</v>
      </c>
      <c r="I13" s="259">
        <v>53084</v>
      </c>
      <c r="J13" s="259">
        <v>2620</v>
      </c>
      <c r="K13" s="259">
        <v>6105</v>
      </c>
      <c r="L13" s="259">
        <v>14322</v>
      </c>
      <c r="M13" s="259">
        <v>14401</v>
      </c>
      <c r="N13" s="259">
        <v>632</v>
      </c>
      <c r="O13" s="259">
        <v>4271</v>
      </c>
      <c r="P13" s="259">
        <v>1234</v>
      </c>
      <c r="Q13" s="259">
        <v>4624</v>
      </c>
      <c r="R13" s="259">
        <v>976</v>
      </c>
      <c r="S13" s="259">
        <v>3899</v>
      </c>
      <c r="T13" s="259">
        <v>2523</v>
      </c>
      <c r="U13" s="259">
        <v>35538</v>
      </c>
    </row>
    <row r="14" spans="1:21" ht="15" customHeight="1" x14ac:dyDescent="0.15">
      <c r="A14" s="66"/>
      <c r="B14" s="262"/>
      <c r="C14" s="261"/>
      <c r="D14" s="261"/>
      <c r="E14" s="261"/>
      <c r="F14" s="261"/>
      <c r="G14" s="261"/>
      <c r="H14" s="261"/>
      <c r="I14" s="261"/>
      <c r="J14" s="261"/>
      <c r="K14" s="261"/>
      <c r="L14" s="261"/>
      <c r="M14" s="261"/>
      <c r="N14" s="261"/>
      <c r="O14" s="261"/>
      <c r="P14" s="261"/>
      <c r="Q14" s="261"/>
      <c r="R14" s="261"/>
      <c r="S14" s="261"/>
      <c r="T14" s="261"/>
      <c r="U14" s="261"/>
    </row>
    <row r="15" spans="1:21" ht="15" customHeight="1" x14ac:dyDescent="0.15">
      <c r="A15" s="66" t="s">
        <v>1582</v>
      </c>
      <c r="B15" s="262"/>
      <c r="C15" s="261"/>
      <c r="D15" s="261"/>
      <c r="E15" s="261"/>
      <c r="F15" s="261"/>
      <c r="G15" s="261"/>
      <c r="H15" s="261"/>
      <c r="I15" s="261"/>
      <c r="J15" s="261"/>
      <c r="K15" s="261"/>
      <c r="L15" s="261"/>
      <c r="M15" s="261"/>
      <c r="N15" s="261"/>
      <c r="O15" s="261"/>
      <c r="P15" s="261"/>
      <c r="Q15" s="261"/>
      <c r="R15" s="261"/>
      <c r="S15" s="261"/>
      <c r="T15" s="261"/>
      <c r="U15" s="261"/>
    </row>
    <row r="16" spans="1:21" ht="15" customHeight="1" x14ac:dyDescent="0.15">
      <c r="A16" s="66" t="s">
        <v>1664</v>
      </c>
      <c r="B16" s="262"/>
      <c r="C16" s="261"/>
      <c r="D16" s="261"/>
      <c r="E16" s="261"/>
      <c r="F16" s="261"/>
      <c r="G16" s="261"/>
      <c r="H16" s="261"/>
      <c r="I16" s="261"/>
      <c r="J16" s="261"/>
      <c r="K16" s="261"/>
      <c r="L16" s="261"/>
      <c r="M16" s="261"/>
      <c r="N16" s="261"/>
      <c r="O16" s="261"/>
      <c r="P16" s="261"/>
      <c r="Q16" s="261"/>
      <c r="R16" s="261"/>
      <c r="S16" s="261"/>
      <c r="T16" s="261"/>
      <c r="U16" s="261"/>
    </row>
    <row r="17" spans="1:33" ht="15" customHeight="1" x14ac:dyDescent="0.15">
      <c r="A17" s="66" t="s">
        <v>1661</v>
      </c>
      <c r="B17" s="260">
        <v>8254</v>
      </c>
      <c r="C17" s="259">
        <v>8208</v>
      </c>
      <c r="D17" s="259">
        <v>6737</v>
      </c>
      <c r="E17" s="249" t="s">
        <v>1478</v>
      </c>
      <c r="F17" s="259">
        <v>6427</v>
      </c>
      <c r="G17" s="259">
        <v>13</v>
      </c>
      <c r="H17" s="259">
        <v>297</v>
      </c>
      <c r="I17" s="259">
        <v>1471</v>
      </c>
      <c r="J17" s="249" t="s">
        <v>1478</v>
      </c>
      <c r="K17" s="249" t="s">
        <v>1478</v>
      </c>
      <c r="L17" s="259">
        <v>545</v>
      </c>
      <c r="M17" s="259">
        <v>310</v>
      </c>
      <c r="N17" s="259">
        <v>11</v>
      </c>
      <c r="O17" s="259">
        <v>165</v>
      </c>
      <c r="P17" s="259">
        <v>46</v>
      </c>
      <c r="Q17" s="259">
        <v>309</v>
      </c>
      <c r="R17" s="249" t="s">
        <v>1478</v>
      </c>
      <c r="S17" s="259">
        <v>85</v>
      </c>
      <c r="T17" s="249">
        <v>46</v>
      </c>
      <c r="U17" s="249" t="s">
        <v>1478</v>
      </c>
      <c r="V17" s="258"/>
      <c r="W17" s="258"/>
    </row>
    <row r="18" spans="1:33" ht="15" customHeight="1" x14ac:dyDescent="0.15">
      <c r="A18" s="66" t="s">
        <v>1660</v>
      </c>
      <c r="B18" s="260">
        <v>33940</v>
      </c>
      <c r="C18" s="259">
        <v>33710</v>
      </c>
      <c r="D18" s="259">
        <v>25276</v>
      </c>
      <c r="E18" s="249" t="s">
        <v>1478</v>
      </c>
      <c r="F18" s="259">
        <v>24406</v>
      </c>
      <c r="G18" s="259">
        <v>38</v>
      </c>
      <c r="H18" s="259">
        <v>832</v>
      </c>
      <c r="I18" s="259">
        <v>8434</v>
      </c>
      <c r="J18" s="249" t="s">
        <v>1478</v>
      </c>
      <c r="K18" s="249" t="s">
        <v>1478</v>
      </c>
      <c r="L18" s="259">
        <v>3260</v>
      </c>
      <c r="M18" s="259">
        <v>1516</v>
      </c>
      <c r="N18" s="259">
        <v>53</v>
      </c>
      <c r="O18" s="259">
        <v>793</v>
      </c>
      <c r="P18" s="259">
        <v>337</v>
      </c>
      <c r="Q18" s="259">
        <v>2137</v>
      </c>
      <c r="R18" s="249" t="s">
        <v>1478</v>
      </c>
      <c r="S18" s="259">
        <v>338</v>
      </c>
      <c r="T18" s="249">
        <v>230</v>
      </c>
      <c r="U18" s="249" t="s">
        <v>1478</v>
      </c>
      <c r="V18" s="258"/>
      <c r="W18" s="258"/>
    </row>
    <row r="19" spans="1:33" ht="15" customHeight="1" x14ac:dyDescent="0.15">
      <c r="A19" s="66"/>
      <c r="B19" s="260"/>
      <c r="C19" s="259"/>
      <c r="D19" s="259"/>
      <c r="E19" s="249"/>
      <c r="F19" s="259"/>
      <c r="G19" s="259"/>
      <c r="H19" s="259"/>
      <c r="I19" s="259"/>
      <c r="J19" s="249"/>
      <c r="K19" s="249"/>
      <c r="L19" s="259"/>
      <c r="M19" s="259"/>
      <c r="N19" s="259"/>
      <c r="O19" s="259"/>
      <c r="P19" s="259"/>
      <c r="Q19" s="259"/>
      <c r="R19" s="249"/>
      <c r="S19" s="259"/>
      <c r="T19" s="249"/>
      <c r="U19" s="249"/>
      <c r="V19" s="258"/>
      <c r="W19" s="258"/>
    </row>
    <row r="20" spans="1:33" ht="15" customHeight="1" x14ac:dyDescent="0.15">
      <c r="A20" s="66" t="s">
        <v>1582</v>
      </c>
      <c r="B20" s="39"/>
      <c r="C20" s="252"/>
      <c r="D20" s="252"/>
      <c r="E20" s="252"/>
      <c r="F20" s="252"/>
      <c r="G20" s="252"/>
      <c r="H20" s="252"/>
      <c r="I20" s="252"/>
      <c r="J20" s="253"/>
      <c r="K20" s="253"/>
      <c r="L20" s="252"/>
      <c r="M20" s="252"/>
      <c r="N20" s="252"/>
      <c r="O20" s="252"/>
      <c r="P20" s="252"/>
      <c r="Q20" s="252"/>
      <c r="R20" s="252"/>
      <c r="S20" s="252"/>
      <c r="T20" s="252"/>
      <c r="U20" s="252"/>
    </row>
    <row r="21" spans="1:33" ht="15" customHeight="1" x14ac:dyDescent="0.15">
      <c r="A21" s="66" t="s">
        <v>1663</v>
      </c>
      <c r="B21" s="257"/>
      <c r="C21" s="255"/>
      <c r="D21" s="255"/>
      <c r="E21" s="255"/>
      <c r="F21" s="255"/>
      <c r="G21" s="255"/>
      <c r="H21" s="255"/>
      <c r="I21" s="255"/>
      <c r="J21" s="256"/>
      <c r="K21" s="256"/>
      <c r="L21" s="255"/>
      <c r="M21" s="255"/>
      <c r="N21" s="255"/>
      <c r="O21" s="255"/>
      <c r="P21" s="255"/>
      <c r="Q21" s="255"/>
      <c r="R21" s="255"/>
      <c r="S21" s="255"/>
      <c r="T21" s="256"/>
      <c r="U21" s="255"/>
    </row>
    <row r="22" spans="1:33" ht="15" customHeight="1" x14ac:dyDescent="0.15">
      <c r="A22" s="66" t="s">
        <v>1661</v>
      </c>
      <c r="B22" s="257">
        <v>21481</v>
      </c>
      <c r="C22" s="255">
        <v>21280</v>
      </c>
      <c r="D22" s="255">
        <v>16463</v>
      </c>
      <c r="E22" s="249">
        <v>1</v>
      </c>
      <c r="F22" s="255">
        <v>14513</v>
      </c>
      <c r="G22" s="255">
        <v>131</v>
      </c>
      <c r="H22" s="255">
        <v>1818</v>
      </c>
      <c r="I22" s="255">
        <v>4817</v>
      </c>
      <c r="J22" s="249" t="s">
        <v>1478</v>
      </c>
      <c r="K22" s="249" t="s">
        <v>1478</v>
      </c>
      <c r="L22" s="255">
        <v>1749</v>
      </c>
      <c r="M22" s="255">
        <v>1347</v>
      </c>
      <c r="N22" s="255">
        <v>26</v>
      </c>
      <c r="O22" s="255">
        <v>603</v>
      </c>
      <c r="P22" s="255">
        <v>70</v>
      </c>
      <c r="Q22" s="255">
        <v>615</v>
      </c>
      <c r="R22" s="255">
        <v>6</v>
      </c>
      <c r="S22" s="255">
        <v>401</v>
      </c>
      <c r="T22" s="256">
        <v>128</v>
      </c>
      <c r="U22" s="255">
        <v>73</v>
      </c>
    </row>
    <row r="23" spans="1:33" ht="15" customHeight="1" x14ac:dyDescent="0.15">
      <c r="A23" s="66" t="s">
        <v>1660</v>
      </c>
      <c r="B23" s="257">
        <v>87446</v>
      </c>
      <c r="C23" s="255">
        <v>86757</v>
      </c>
      <c r="D23" s="255">
        <v>60693</v>
      </c>
      <c r="E23" s="249">
        <v>2</v>
      </c>
      <c r="F23" s="255">
        <v>55416</v>
      </c>
      <c r="G23" s="255">
        <v>351</v>
      </c>
      <c r="H23" s="255">
        <v>4924</v>
      </c>
      <c r="I23" s="255">
        <v>26064</v>
      </c>
      <c r="J23" s="249" t="s">
        <v>1478</v>
      </c>
      <c r="K23" s="249" t="s">
        <v>1478</v>
      </c>
      <c r="L23" s="255">
        <v>10424</v>
      </c>
      <c r="M23" s="255">
        <v>6507</v>
      </c>
      <c r="N23" s="255">
        <v>113</v>
      </c>
      <c r="O23" s="255">
        <v>2848</v>
      </c>
      <c r="P23" s="255">
        <v>489</v>
      </c>
      <c r="Q23" s="255">
        <v>4164</v>
      </c>
      <c r="R23" s="255">
        <v>12</v>
      </c>
      <c r="S23" s="255">
        <v>1507</v>
      </c>
      <c r="T23" s="256">
        <v>616</v>
      </c>
      <c r="U23" s="255">
        <v>73</v>
      </c>
    </row>
    <row r="24" spans="1:33" ht="15" customHeight="1" x14ac:dyDescent="0.15">
      <c r="A24" s="66"/>
      <c r="B24" s="257"/>
      <c r="C24" s="255"/>
      <c r="D24" s="255"/>
      <c r="E24" s="255"/>
      <c r="F24" s="255"/>
      <c r="G24" s="255"/>
      <c r="H24" s="255"/>
      <c r="I24" s="255"/>
      <c r="J24" s="256"/>
      <c r="K24" s="256"/>
      <c r="L24" s="255"/>
      <c r="M24" s="255"/>
      <c r="N24" s="255"/>
      <c r="O24" s="255"/>
      <c r="P24" s="255"/>
      <c r="Q24" s="255"/>
      <c r="R24" s="255"/>
      <c r="S24" s="255"/>
      <c r="T24" s="256"/>
      <c r="U24" s="255"/>
    </row>
    <row r="25" spans="1:33" ht="15" customHeight="1" x14ac:dyDescent="0.15">
      <c r="A25" s="66" t="s">
        <v>1582</v>
      </c>
      <c r="B25" s="254"/>
      <c r="C25" s="253"/>
      <c r="D25" s="253"/>
      <c r="E25" s="253"/>
      <c r="F25" s="253"/>
      <c r="G25" s="253"/>
      <c r="H25" s="253"/>
      <c r="I25" s="253"/>
      <c r="J25" s="253"/>
      <c r="K25" s="253"/>
      <c r="L25" s="253"/>
      <c r="M25" s="253"/>
      <c r="N25" s="253"/>
      <c r="O25" s="253"/>
      <c r="P25" s="253"/>
      <c r="Q25" s="253"/>
      <c r="R25" s="253"/>
      <c r="S25" s="253"/>
      <c r="T25" s="253"/>
      <c r="U25" s="252"/>
    </row>
    <row r="26" spans="1:33" ht="15.6" customHeight="1" x14ac:dyDescent="0.15">
      <c r="A26" s="66" t="s">
        <v>1662</v>
      </c>
      <c r="B26" s="39"/>
      <c r="C26" s="252"/>
      <c r="D26" s="252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</row>
    <row r="27" spans="1:33" ht="15.6" customHeight="1" x14ac:dyDescent="0.15">
      <c r="A27" s="66" t="s">
        <v>1661</v>
      </c>
      <c r="B27" s="251">
        <v>44514</v>
      </c>
      <c r="C27" s="250">
        <v>34081</v>
      </c>
      <c r="D27" s="250">
        <v>23033</v>
      </c>
      <c r="E27" s="250">
        <v>12224</v>
      </c>
      <c r="F27" s="250">
        <v>6147</v>
      </c>
      <c r="G27" s="250">
        <v>816</v>
      </c>
      <c r="H27" s="250">
        <v>3846</v>
      </c>
      <c r="I27" s="250">
        <v>11048</v>
      </c>
      <c r="J27" s="250">
        <v>633</v>
      </c>
      <c r="K27" s="250">
        <v>2005</v>
      </c>
      <c r="L27" s="250">
        <v>2305</v>
      </c>
      <c r="M27" s="250">
        <v>3042</v>
      </c>
      <c r="N27" s="250">
        <v>170</v>
      </c>
      <c r="O27" s="250">
        <v>808</v>
      </c>
      <c r="P27" s="250">
        <v>211</v>
      </c>
      <c r="Q27" s="250">
        <v>633</v>
      </c>
      <c r="R27" s="250">
        <v>215</v>
      </c>
      <c r="S27" s="250">
        <v>1026</v>
      </c>
      <c r="T27" s="250">
        <v>279</v>
      </c>
      <c r="U27" s="250">
        <v>10154</v>
      </c>
      <c r="V27" s="248"/>
      <c r="W27" s="248"/>
      <c r="X27" s="248"/>
      <c r="Y27" s="248"/>
      <c r="Z27" s="248"/>
      <c r="AA27" s="248"/>
      <c r="AB27" s="248"/>
      <c r="AC27" s="248"/>
      <c r="AD27" s="248"/>
      <c r="AE27" s="248"/>
      <c r="AF27" s="248"/>
      <c r="AG27" s="248"/>
    </row>
    <row r="28" spans="1:33" ht="15" customHeight="1" x14ac:dyDescent="0.15">
      <c r="A28" s="66" t="s">
        <v>1660</v>
      </c>
      <c r="B28" s="251">
        <v>114250</v>
      </c>
      <c r="C28" s="250">
        <v>103143</v>
      </c>
      <c r="D28" s="250">
        <v>53950</v>
      </c>
      <c r="E28" s="250">
        <v>24448</v>
      </c>
      <c r="F28" s="250">
        <v>19601</v>
      </c>
      <c r="G28" s="250">
        <v>1729</v>
      </c>
      <c r="H28" s="250">
        <v>8172</v>
      </c>
      <c r="I28" s="250">
        <v>49193</v>
      </c>
      <c r="J28" s="250">
        <v>2532</v>
      </c>
      <c r="K28" s="250">
        <v>6015</v>
      </c>
      <c r="L28" s="250">
        <v>13354</v>
      </c>
      <c r="M28" s="250">
        <v>13784</v>
      </c>
      <c r="N28" s="250">
        <v>558</v>
      </c>
      <c r="O28" s="250">
        <v>3704</v>
      </c>
      <c r="P28" s="250">
        <v>1154</v>
      </c>
      <c r="Q28" s="250">
        <v>4223</v>
      </c>
      <c r="R28" s="250">
        <v>444</v>
      </c>
      <c r="S28" s="250">
        <v>3425</v>
      </c>
      <c r="T28" s="250">
        <v>953</v>
      </c>
      <c r="U28" s="250">
        <v>10154</v>
      </c>
      <c r="V28" s="248"/>
      <c r="W28" s="248"/>
      <c r="X28" s="248"/>
      <c r="Y28" s="248"/>
      <c r="Z28" s="248"/>
      <c r="AA28" s="248"/>
      <c r="AB28" s="248"/>
      <c r="AC28" s="248"/>
      <c r="AD28" s="248"/>
      <c r="AE28" s="248"/>
      <c r="AF28" s="248"/>
      <c r="AG28" s="248"/>
    </row>
    <row r="29" spans="1:33" ht="15" customHeight="1" x14ac:dyDescent="0.15">
      <c r="A29" s="66"/>
      <c r="B29" s="251"/>
      <c r="C29" s="250"/>
      <c r="D29" s="250"/>
      <c r="E29" s="250"/>
      <c r="F29" s="250"/>
      <c r="G29" s="250"/>
      <c r="H29" s="250"/>
      <c r="I29" s="250"/>
      <c r="J29" s="250"/>
      <c r="K29" s="250"/>
      <c r="L29" s="250"/>
      <c r="M29" s="250"/>
      <c r="N29" s="250"/>
      <c r="O29" s="250"/>
      <c r="P29" s="250"/>
      <c r="Q29" s="250"/>
      <c r="R29" s="250"/>
      <c r="S29" s="250"/>
      <c r="T29" s="250"/>
      <c r="U29" s="250"/>
      <c r="V29" s="248"/>
      <c r="W29" s="248"/>
      <c r="X29" s="248"/>
      <c r="Y29" s="248"/>
      <c r="Z29" s="248"/>
      <c r="AA29" s="248"/>
      <c r="AB29" s="248"/>
      <c r="AC29" s="248"/>
      <c r="AD29" s="248"/>
      <c r="AE29" s="248"/>
      <c r="AF29" s="248"/>
      <c r="AG29" s="248"/>
    </row>
    <row r="30" spans="1:33" ht="15" customHeight="1" x14ac:dyDescent="0.15">
      <c r="A30" s="66" t="s">
        <v>1582</v>
      </c>
      <c r="B30" s="251"/>
      <c r="C30" s="250"/>
      <c r="D30" s="250"/>
      <c r="E30" s="250"/>
      <c r="F30" s="250"/>
      <c r="G30" s="250"/>
      <c r="H30" s="250"/>
      <c r="I30" s="250"/>
      <c r="J30" s="250"/>
      <c r="K30" s="250"/>
      <c r="L30" s="250"/>
      <c r="M30" s="250"/>
      <c r="N30" s="250"/>
      <c r="O30" s="250"/>
      <c r="P30" s="250"/>
      <c r="Q30" s="250"/>
      <c r="R30" s="250"/>
      <c r="S30" s="250"/>
      <c r="T30" s="250"/>
      <c r="U30" s="250"/>
      <c r="V30" s="248"/>
      <c r="W30" s="248"/>
      <c r="X30" s="248"/>
      <c r="Y30" s="248"/>
      <c r="Z30" s="248"/>
      <c r="AA30" s="248"/>
      <c r="AB30" s="248"/>
      <c r="AC30" s="248"/>
      <c r="AD30" s="248"/>
      <c r="AE30" s="248"/>
      <c r="AF30" s="248"/>
      <c r="AG30" s="248"/>
    </row>
    <row r="31" spans="1:33" ht="15" customHeight="1" x14ac:dyDescent="0.15">
      <c r="A31" s="66" t="s">
        <v>1659</v>
      </c>
      <c r="B31" s="251"/>
      <c r="C31" s="250"/>
      <c r="D31" s="250"/>
      <c r="E31" s="250"/>
      <c r="F31" s="250"/>
      <c r="G31" s="250"/>
      <c r="H31" s="250"/>
      <c r="I31" s="250"/>
      <c r="J31" s="250"/>
      <c r="K31" s="250"/>
      <c r="L31" s="250"/>
      <c r="M31" s="250"/>
      <c r="N31" s="250"/>
      <c r="O31" s="250"/>
      <c r="P31" s="250"/>
      <c r="Q31" s="250"/>
      <c r="R31" s="250"/>
      <c r="S31" s="250"/>
      <c r="T31" s="250"/>
      <c r="U31" s="250"/>
      <c r="V31" s="248"/>
      <c r="W31" s="248"/>
      <c r="X31" s="248"/>
      <c r="Y31" s="248"/>
      <c r="Z31" s="248"/>
      <c r="AA31" s="248"/>
      <c r="AB31" s="248"/>
      <c r="AC31" s="248"/>
      <c r="AD31" s="248"/>
      <c r="AE31" s="248"/>
      <c r="AF31" s="248"/>
      <c r="AG31" s="248"/>
    </row>
    <row r="32" spans="1:33" ht="15" customHeight="1" x14ac:dyDescent="0.15">
      <c r="A32" s="66" t="s">
        <v>1658</v>
      </c>
      <c r="B32" s="251">
        <v>8273</v>
      </c>
      <c r="C32" s="250">
        <v>8226</v>
      </c>
      <c r="D32" s="249" t="s">
        <v>1478</v>
      </c>
      <c r="E32" s="249" t="s">
        <v>1478</v>
      </c>
      <c r="F32" s="249" t="s">
        <v>1478</v>
      </c>
      <c r="G32" s="249" t="s">
        <v>1478</v>
      </c>
      <c r="H32" s="249" t="s">
        <v>1478</v>
      </c>
      <c r="I32" s="250">
        <v>8226</v>
      </c>
      <c r="J32" s="249" t="s">
        <v>1478</v>
      </c>
      <c r="K32" s="249" t="s">
        <v>1478</v>
      </c>
      <c r="L32" s="250">
        <v>2470</v>
      </c>
      <c r="M32" s="250">
        <v>3172</v>
      </c>
      <c r="N32" s="249" t="s">
        <v>1478</v>
      </c>
      <c r="O32" s="250">
        <v>861</v>
      </c>
      <c r="P32" s="250">
        <v>124</v>
      </c>
      <c r="Q32" s="250">
        <v>693</v>
      </c>
      <c r="R32" s="249" t="s">
        <v>1478</v>
      </c>
      <c r="S32" s="250">
        <v>906</v>
      </c>
      <c r="T32" s="250">
        <v>47</v>
      </c>
      <c r="U32" s="249" t="s">
        <v>1478</v>
      </c>
      <c r="V32" s="248"/>
      <c r="W32" s="248"/>
      <c r="X32" s="248"/>
      <c r="Y32" s="248"/>
      <c r="Z32" s="248"/>
      <c r="AA32" s="248"/>
      <c r="AB32" s="248"/>
      <c r="AC32" s="248"/>
      <c r="AD32" s="248"/>
      <c r="AE32" s="248"/>
      <c r="AF32" s="248"/>
      <c r="AG32" s="248"/>
    </row>
    <row r="33" spans="1:33" ht="15" customHeight="1" x14ac:dyDescent="0.15">
      <c r="A33" s="66" t="s">
        <v>1657</v>
      </c>
      <c r="B33" s="251">
        <v>41550</v>
      </c>
      <c r="C33" s="250">
        <v>41280</v>
      </c>
      <c r="D33" s="249" t="s">
        <v>1478</v>
      </c>
      <c r="E33" s="249" t="s">
        <v>1478</v>
      </c>
      <c r="F33" s="249" t="s">
        <v>1478</v>
      </c>
      <c r="G33" s="249" t="s">
        <v>1478</v>
      </c>
      <c r="H33" s="249" t="s">
        <v>1478</v>
      </c>
      <c r="I33" s="250">
        <v>41280</v>
      </c>
      <c r="J33" s="249" t="s">
        <v>1478</v>
      </c>
      <c r="K33" s="249" t="s">
        <v>1478</v>
      </c>
      <c r="L33" s="250">
        <v>14322</v>
      </c>
      <c r="M33" s="250">
        <v>14401</v>
      </c>
      <c r="N33" s="249" t="s">
        <v>1478</v>
      </c>
      <c r="O33" s="250">
        <v>3970</v>
      </c>
      <c r="P33" s="250">
        <v>767</v>
      </c>
      <c r="Q33" s="250">
        <v>4624</v>
      </c>
      <c r="R33" s="249" t="s">
        <v>1478</v>
      </c>
      <c r="S33" s="250">
        <v>3196</v>
      </c>
      <c r="T33" s="250">
        <v>270</v>
      </c>
      <c r="U33" s="249" t="s">
        <v>1478</v>
      </c>
      <c r="V33" s="248"/>
      <c r="W33" s="248"/>
      <c r="X33" s="248"/>
      <c r="Y33" s="248"/>
      <c r="Z33" s="248"/>
      <c r="AA33" s="248"/>
      <c r="AB33" s="248"/>
      <c r="AC33" s="248"/>
      <c r="AD33" s="248"/>
      <c r="AE33" s="248"/>
      <c r="AF33" s="248"/>
      <c r="AG33" s="248"/>
    </row>
    <row r="34" spans="1:33" x14ac:dyDescent="0.15">
      <c r="A34" s="86"/>
      <c r="B34" s="247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</row>
    <row r="35" spans="1:33" ht="15" customHeight="1" x14ac:dyDescent="0.15">
      <c r="A35" s="66" t="s">
        <v>1464</v>
      </c>
    </row>
    <row r="36" spans="1:33" x14ac:dyDescent="0.15">
      <c r="A36" s="66" t="s">
        <v>1656</v>
      </c>
    </row>
  </sheetData>
  <mergeCells count="8">
    <mergeCell ref="A3:A10"/>
    <mergeCell ref="B3:B10"/>
    <mergeCell ref="C4:C10"/>
    <mergeCell ref="D4:H4"/>
    <mergeCell ref="I4:S4"/>
    <mergeCell ref="C3:S3"/>
    <mergeCell ref="D5:D10"/>
    <mergeCell ref="I5:I10"/>
  </mergeCells>
  <phoneticPr fontId="1"/>
  <pageMargins left="0.70866141732283472" right="0.78740157480314965" top="0.55118110236220474" bottom="0.59055118110236227" header="0.51181102362204722" footer="0.51181102362204722"/>
  <pageSetup paperSize="9" scale="68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zoomScaleNormal="100" workbookViewId="0"/>
  </sheetViews>
  <sheetFormatPr defaultRowHeight="13.5" x14ac:dyDescent="0.15"/>
  <cols>
    <col min="1" max="1" width="17.875" style="1" customWidth="1"/>
    <col min="2" max="11" width="8.625" style="1" customWidth="1"/>
    <col min="12" max="12" width="10" style="1" bestFit="1" customWidth="1"/>
    <col min="13" max="13" width="8.625" style="1" customWidth="1"/>
    <col min="14" max="14" width="10.625" style="1" customWidth="1"/>
    <col min="15" max="15" width="11.875" style="1" customWidth="1"/>
    <col min="16" max="16" width="9.625" style="1" customWidth="1"/>
    <col min="17" max="17" width="12.25" style="1" customWidth="1"/>
    <col min="18" max="16384" width="9" style="1"/>
  </cols>
  <sheetData>
    <row r="1" spans="1:17" ht="24" customHeight="1" x14ac:dyDescent="0.15">
      <c r="A1" s="315" t="s">
        <v>1753</v>
      </c>
    </row>
    <row r="2" spans="1:17" x14ac:dyDescent="0.1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</row>
    <row r="3" spans="1:17" x14ac:dyDescent="0.15">
      <c r="A3" s="454" t="s">
        <v>1752</v>
      </c>
      <c r="B3" s="458" t="s">
        <v>1751</v>
      </c>
      <c r="C3" s="459"/>
      <c r="D3" s="459"/>
      <c r="E3" s="459"/>
      <c r="F3" s="459"/>
      <c r="G3" s="459"/>
      <c r="H3" s="459"/>
      <c r="I3" s="459"/>
      <c r="J3" s="459"/>
      <c r="K3" s="459"/>
      <c r="L3" s="459"/>
      <c r="M3" s="459"/>
      <c r="N3" s="460"/>
      <c r="O3" s="267" t="s">
        <v>1750</v>
      </c>
      <c r="P3" s="267" t="s">
        <v>1750</v>
      </c>
      <c r="Q3" s="513" t="s">
        <v>1749</v>
      </c>
    </row>
    <row r="4" spans="1:17" x14ac:dyDescent="0.15">
      <c r="A4" s="507"/>
      <c r="B4" s="456" t="s">
        <v>143</v>
      </c>
      <c r="C4" s="518" t="s">
        <v>1748</v>
      </c>
      <c r="D4" s="510" t="s">
        <v>1747</v>
      </c>
      <c r="E4" s="510" t="s">
        <v>1746</v>
      </c>
      <c r="F4" s="510" t="s">
        <v>1745</v>
      </c>
      <c r="G4" s="510" t="s">
        <v>1744</v>
      </c>
      <c r="H4" s="510" t="s">
        <v>1743</v>
      </c>
      <c r="I4" s="510" t="s">
        <v>1742</v>
      </c>
      <c r="J4" s="510" t="s">
        <v>1741</v>
      </c>
      <c r="K4" s="510" t="s">
        <v>1740</v>
      </c>
      <c r="L4" s="510" t="s">
        <v>1739</v>
      </c>
      <c r="M4" s="508" t="s">
        <v>1738</v>
      </c>
      <c r="N4" s="518" t="s">
        <v>1737</v>
      </c>
      <c r="O4" s="516" t="s">
        <v>1736</v>
      </c>
      <c r="P4" s="410" t="s">
        <v>1735</v>
      </c>
      <c r="Q4" s="514"/>
    </row>
    <row r="5" spans="1:17" x14ac:dyDescent="0.15">
      <c r="A5" s="507"/>
      <c r="B5" s="509"/>
      <c r="C5" s="521"/>
      <c r="D5" s="511"/>
      <c r="E5" s="511"/>
      <c r="F5" s="511"/>
      <c r="G5" s="511"/>
      <c r="H5" s="511"/>
      <c r="I5" s="511"/>
      <c r="J5" s="511"/>
      <c r="K5" s="511"/>
      <c r="L5" s="511"/>
      <c r="M5" s="516"/>
      <c r="N5" s="519"/>
      <c r="O5" s="509"/>
      <c r="P5" s="410" t="s">
        <v>1734</v>
      </c>
      <c r="Q5" s="514"/>
    </row>
    <row r="6" spans="1:17" x14ac:dyDescent="0.15">
      <c r="A6" s="455"/>
      <c r="B6" s="457"/>
      <c r="C6" s="522"/>
      <c r="D6" s="512"/>
      <c r="E6" s="512"/>
      <c r="F6" s="512"/>
      <c r="G6" s="512"/>
      <c r="H6" s="512"/>
      <c r="I6" s="512"/>
      <c r="J6" s="512"/>
      <c r="K6" s="512"/>
      <c r="L6" s="512"/>
      <c r="M6" s="517"/>
      <c r="N6" s="520"/>
      <c r="O6" s="457"/>
      <c r="P6" s="411" t="s">
        <v>1733</v>
      </c>
      <c r="Q6" s="515"/>
    </row>
    <row r="7" spans="1:17" ht="6" customHeight="1" x14ac:dyDescent="0.15">
      <c r="B7" s="84"/>
    </row>
    <row r="8" spans="1:17" x14ac:dyDescent="0.15">
      <c r="A8" s="83" t="s">
        <v>1732</v>
      </c>
      <c r="B8" s="77">
        <v>51769</v>
      </c>
      <c r="C8" s="277">
        <v>13233</v>
      </c>
      <c r="D8" s="277">
        <v>8957</v>
      </c>
      <c r="E8" s="277">
        <v>9067</v>
      </c>
      <c r="F8" s="277">
        <v>10864</v>
      </c>
      <c r="G8" s="277">
        <v>5332</v>
      </c>
      <c r="H8" s="277">
        <v>3060</v>
      </c>
      <c r="I8" s="277">
        <v>1046</v>
      </c>
      <c r="J8" s="277">
        <v>164</v>
      </c>
      <c r="K8" s="277">
        <v>32</v>
      </c>
      <c r="L8" s="277">
        <v>14</v>
      </c>
      <c r="M8" s="277">
        <v>155903</v>
      </c>
      <c r="N8" s="278">
        <v>3.01</v>
      </c>
      <c r="O8" s="277">
        <v>956</v>
      </c>
      <c r="P8" s="277">
        <v>1354</v>
      </c>
      <c r="Q8" s="66">
        <f>ROUND(B8/73214*100,1)</f>
        <v>70.7</v>
      </c>
    </row>
    <row r="9" spans="1:17" x14ac:dyDescent="0.15">
      <c r="A9" s="66"/>
      <c r="B9" s="77"/>
      <c r="C9" s="277"/>
      <c r="D9" s="277"/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P9" s="277"/>
      <c r="Q9" s="66"/>
    </row>
    <row r="10" spans="1:17" x14ac:dyDescent="0.15">
      <c r="A10" s="83" t="s">
        <v>1731</v>
      </c>
      <c r="B10" s="77">
        <v>56960</v>
      </c>
      <c r="C10" s="277">
        <v>15117</v>
      </c>
      <c r="D10" s="277">
        <v>11143</v>
      </c>
      <c r="E10" s="277">
        <v>9986</v>
      </c>
      <c r="F10" s="277">
        <v>11061</v>
      </c>
      <c r="G10" s="277">
        <v>5123</v>
      </c>
      <c r="H10" s="277">
        <v>3191</v>
      </c>
      <c r="I10" s="277">
        <v>1095</v>
      </c>
      <c r="J10" s="277">
        <v>194</v>
      </c>
      <c r="K10" s="277">
        <v>40</v>
      </c>
      <c r="L10" s="277">
        <v>10</v>
      </c>
      <c r="M10" s="277">
        <v>166053</v>
      </c>
      <c r="N10" s="278">
        <v>2.92</v>
      </c>
      <c r="O10" s="277">
        <v>532</v>
      </c>
      <c r="P10" s="277">
        <v>1111</v>
      </c>
      <c r="Q10" s="66">
        <f>ROUND(B10/77134*100,1)</f>
        <v>73.8</v>
      </c>
    </row>
    <row r="11" spans="1:17" x14ac:dyDescent="0.15">
      <c r="A11" s="66"/>
      <c r="B11" s="77"/>
      <c r="C11" s="277"/>
      <c r="D11" s="277"/>
      <c r="E11" s="277"/>
      <c r="F11" s="277"/>
      <c r="G11" s="277"/>
      <c r="H11" s="277"/>
      <c r="I11" s="277"/>
      <c r="J11" s="277"/>
      <c r="K11" s="277"/>
      <c r="L11" s="277"/>
      <c r="M11" s="277"/>
      <c r="N11" s="278"/>
      <c r="O11" s="277"/>
      <c r="P11" s="277"/>
      <c r="Q11" s="66"/>
    </row>
    <row r="12" spans="1:17" x14ac:dyDescent="0.15">
      <c r="A12" s="81" t="s">
        <v>1730</v>
      </c>
      <c r="B12" s="77">
        <v>64523</v>
      </c>
      <c r="C12" s="277">
        <v>20082</v>
      </c>
      <c r="D12" s="277">
        <v>13549</v>
      </c>
      <c r="E12" s="277">
        <v>11046</v>
      </c>
      <c r="F12" s="277">
        <v>10648</v>
      </c>
      <c r="G12" s="277">
        <v>5004</v>
      </c>
      <c r="H12" s="277">
        <v>2967</v>
      </c>
      <c r="I12" s="277">
        <v>1012</v>
      </c>
      <c r="J12" s="277">
        <v>175</v>
      </c>
      <c r="K12" s="277">
        <v>31</v>
      </c>
      <c r="L12" s="277">
        <v>9</v>
      </c>
      <c r="M12" s="277">
        <v>174592</v>
      </c>
      <c r="N12" s="278">
        <v>2.71</v>
      </c>
      <c r="O12" s="277">
        <v>437</v>
      </c>
      <c r="P12" s="277">
        <v>942</v>
      </c>
      <c r="Q12" s="66">
        <f>ROUND(B12/84833*100,1)</f>
        <v>76.099999999999994</v>
      </c>
    </row>
    <row r="13" spans="1:17" x14ac:dyDescent="0.15">
      <c r="A13" s="81"/>
      <c r="B13" s="77"/>
      <c r="C13" s="277"/>
      <c r="D13" s="277"/>
      <c r="E13" s="277"/>
      <c r="F13" s="277"/>
      <c r="G13" s="277"/>
      <c r="H13" s="277"/>
      <c r="I13" s="277"/>
      <c r="J13" s="277"/>
      <c r="K13" s="277"/>
      <c r="L13" s="277"/>
      <c r="M13" s="277"/>
      <c r="N13" s="278"/>
      <c r="O13" s="277"/>
      <c r="P13" s="277"/>
      <c r="Q13" s="66"/>
    </row>
    <row r="14" spans="1:17" x14ac:dyDescent="0.15">
      <c r="A14" s="81" t="s">
        <v>1729</v>
      </c>
      <c r="B14" s="77">
        <v>68545</v>
      </c>
      <c r="C14" s="277">
        <v>22798</v>
      </c>
      <c r="D14" s="277">
        <v>15468</v>
      </c>
      <c r="E14" s="277">
        <v>11924</v>
      </c>
      <c r="F14" s="277">
        <v>10299</v>
      </c>
      <c r="G14" s="277">
        <v>4493</v>
      </c>
      <c r="H14" s="277">
        <v>2550</v>
      </c>
      <c r="I14" s="277">
        <v>898</v>
      </c>
      <c r="J14" s="277">
        <v>153</v>
      </c>
      <c r="K14" s="277">
        <v>28</v>
      </c>
      <c r="L14" s="277">
        <v>4</v>
      </c>
      <c r="M14" s="277">
        <v>175992</v>
      </c>
      <c r="N14" s="278">
        <v>2.57</v>
      </c>
      <c r="O14" s="277">
        <v>398</v>
      </c>
      <c r="P14" s="277">
        <v>660</v>
      </c>
      <c r="Q14" s="66">
        <f>ROUND(B14/89854*100,1)</f>
        <v>76.3</v>
      </c>
    </row>
    <row r="15" spans="1:17" x14ac:dyDescent="0.15">
      <c r="A15" s="81"/>
      <c r="B15" s="77"/>
      <c r="C15" s="277"/>
      <c r="D15" s="277"/>
      <c r="E15" s="277"/>
      <c r="F15" s="277"/>
      <c r="G15" s="277"/>
      <c r="H15" s="277"/>
      <c r="I15" s="277"/>
      <c r="J15" s="277"/>
      <c r="K15" s="277"/>
      <c r="L15" s="277"/>
      <c r="M15" s="277"/>
      <c r="N15" s="278"/>
      <c r="O15" s="277"/>
      <c r="P15" s="277"/>
      <c r="Q15" s="66"/>
    </row>
    <row r="16" spans="1:17" x14ac:dyDescent="0.15">
      <c r="A16" s="81" t="s">
        <v>1728</v>
      </c>
      <c r="B16" s="276">
        <v>70462</v>
      </c>
      <c r="C16" s="241">
        <v>23856</v>
      </c>
      <c r="D16" s="241">
        <v>16901</v>
      </c>
      <c r="E16" s="241">
        <v>12665</v>
      </c>
      <c r="F16" s="241">
        <v>9988</v>
      </c>
      <c r="G16" s="240">
        <v>4099</v>
      </c>
      <c r="H16" s="240">
        <v>2103</v>
      </c>
      <c r="I16" s="239">
        <v>704</v>
      </c>
      <c r="J16" s="239">
        <v>130</v>
      </c>
      <c r="K16" s="239">
        <v>12</v>
      </c>
      <c r="L16" s="239">
        <v>4</v>
      </c>
      <c r="M16" s="238">
        <v>174835</v>
      </c>
      <c r="N16" s="237">
        <v>2.48</v>
      </c>
      <c r="O16" s="275">
        <v>219</v>
      </c>
      <c r="P16" s="275">
        <v>497</v>
      </c>
      <c r="Q16" s="66">
        <f>ROUND(B16/93623*100,1)</f>
        <v>75.3</v>
      </c>
    </row>
    <row r="17" spans="1:17" x14ac:dyDescent="0.15">
      <c r="A17" s="81"/>
      <c r="B17" s="276"/>
      <c r="C17" s="241"/>
      <c r="D17" s="241"/>
      <c r="E17" s="241"/>
      <c r="F17" s="241"/>
      <c r="G17" s="240"/>
      <c r="H17" s="240"/>
      <c r="I17" s="239"/>
      <c r="J17" s="239"/>
      <c r="K17" s="239"/>
      <c r="L17" s="239"/>
      <c r="M17" s="238"/>
      <c r="N17" s="237"/>
      <c r="O17" s="275"/>
      <c r="P17" s="275"/>
      <c r="Q17" s="66"/>
    </row>
    <row r="18" spans="1:17" x14ac:dyDescent="0.15">
      <c r="A18" s="81" t="s">
        <v>1727</v>
      </c>
      <c r="B18" s="276">
        <v>73590</v>
      </c>
      <c r="C18" s="241">
        <v>25826</v>
      </c>
      <c r="D18" s="241">
        <v>18473</v>
      </c>
      <c r="E18" s="241">
        <v>13201</v>
      </c>
      <c r="F18" s="241">
        <v>9882</v>
      </c>
      <c r="G18" s="240">
        <v>3712</v>
      </c>
      <c r="H18" s="240">
        <v>1726</v>
      </c>
      <c r="I18" s="239">
        <v>546</v>
      </c>
      <c r="J18" s="239">
        <v>118</v>
      </c>
      <c r="K18" s="239">
        <v>25</v>
      </c>
      <c r="L18" s="239">
        <v>5</v>
      </c>
      <c r="M18" s="238">
        <v>175864</v>
      </c>
      <c r="N18" s="237">
        <v>2.39</v>
      </c>
      <c r="O18" s="275">
        <v>332</v>
      </c>
      <c r="P18" s="275">
        <v>424</v>
      </c>
      <c r="Q18" s="66">
        <v>76.2</v>
      </c>
    </row>
    <row r="19" spans="1:17" x14ac:dyDescent="0.15">
      <c r="A19" s="81"/>
      <c r="B19" s="276"/>
      <c r="C19" s="241"/>
      <c r="D19" s="241"/>
      <c r="E19" s="241"/>
      <c r="F19" s="241"/>
      <c r="G19" s="240"/>
      <c r="H19" s="240"/>
      <c r="I19" s="239"/>
      <c r="J19" s="239"/>
      <c r="K19" s="239"/>
      <c r="L19" s="239"/>
      <c r="M19" s="238"/>
      <c r="N19" s="237"/>
      <c r="O19" s="275"/>
      <c r="P19" s="275"/>
      <c r="Q19" s="66"/>
    </row>
    <row r="20" spans="1:17" x14ac:dyDescent="0.15">
      <c r="A20" s="81" t="s">
        <v>1726</v>
      </c>
      <c r="B20" s="276">
        <v>77269</v>
      </c>
      <c r="C20" s="241">
        <v>29008</v>
      </c>
      <c r="D20" s="241">
        <v>19695</v>
      </c>
      <c r="E20" s="241">
        <v>13343</v>
      </c>
      <c r="F20" s="241">
        <v>9760</v>
      </c>
      <c r="G20" s="240">
        <v>3497</v>
      </c>
      <c r="H20" s="240">
        <v>1409</v>
      </c>
      <c r="I20" s="239">
        <v>416</v>
      </c>
      <c r="J20" s="239">
        <v>110</v>
      </c>
      <c r="K20" s="239">
        <v>22</v>
      </c>
      <c r="L20" s="239">
        <v>9</v>
      </c>
      <c r="M20" s="238">
        <v>177492</v>
      </c>
      <c r="N20" s="237">
        <v>2.2970660937999998</v>
      </c>
      <c r="O20" s="275">
        <v>254</v>
      </c>
      <c r="P20" s="275">
        <v>479</v>
      </c>
      <c r="Q20" s="274">
        <f>100*B20/100121</f>
        <v>77.175617502821581</v>
      </c>
    </row>
    <row r="21" spans="1:17" x14ac:dyDescent="0.15">
      <c r="A21" s="81"/>
      <c r="B21" s="276"/>
      <c r="C21" s="241"/>
      <c r="D21" s="241"/>
      <c r="E21" s="241"/>
      <c r="F21" s="241"/>
      <c r="G21" s="240"/>
      <c r="H21" s="240"/>
      <c r="I21" s="239"/>
      <c r="J21" s="239"/>
      <c r="K21" s="239"/>
      <c r="L21" s="239"/>
      <c r="M21" s="238"/>
      <c r="N21" s="237"/>
      <c r="O21" s="275"/>
      <c r="P21" s="275"/>
      <c r="Q21" s="274"/>
    </row>
    <row r="22" spans="1:17" x14ac:dyDescent="0.15">
      <c r="A22" s="83" t="s">
        <v>2094</v>
      </c>
      <c r="B22" s="276">
        <v>81426</v>
      </c>
      <c r="C22" s="241">
        <v>31660</v>
      </c>
      <c r="D22" s="241">
        <v>21736</v>
      </c>
      <c r="E22" s="241">
        <v>13569</v>
      </c>
      <c r="F22" s="241">
        <v>9603</v>
      </c>
      <c r="G22" s="240">
        <v>3246</v>
      </c>
      <c r="H22" s="240">
        <v>1152</v>
      </c>
      <c r="I22" s="239">
        <v>381</v>
      </c>
      <c r="J22" s="239">
        <v>57</v>
      </c>
      <c r="K22" s="239">
        <v>17</v>
      </c>
      <c r="L22" s="239">
        <v>5</v>
      </c>
      <c r="M22" s="238">
        <v>180721</v>
      </c>
      <c r="N22" s="237">
        <v>2.2194500000000001</v>
      </c>
      <c r="O22" s="275">
        <v>465</v>
      </c>
      <c r="P22" s="275">
        <v>499</v>
      </c>
      <c r="Q22" s="274">
        <f>100*B22/102101</f>
        <v>79.750443188607363</v>
      </c>
    </row>
    <row r="23" spans="1:17" ht="6" customHeight="1" x14ac:dyDescent="0.15">
      <c r="A23" s="86"/>
      <c r="B23" s="247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</row>
    <row r="24" spans="1:17" x14ac:dyDescent="0.15">
      <c r="A24" s="66" t="s">
        <v>1629</v>
      </c>
    </row>
  </sheetData>
  <mergeCells count="17">
    <mergeCell ref="A3:A6"/>
    <mergeCell ref="B4:B6"/>
    <mergeCell ref="M4:M6"/>
    <mergeCell ref="N4:N6"/>
    <mergeCell ref="C4:C6"/>
    <mergeCell ref="D4:D6"/>
    <mergeCell ref="E4:E6"/>
    <mergeCell ref="F4:F6"/>
    <mergeCell ref="K4:K6"/>
    <mergeCell ref="G4:G6"/>
    <mergeCell ref="H4:H6"/>
    <mergeCell ref="I4:I6"/>
    <mergeCell ref="J4:J6"/>
    <mergeCell ref="L4:L6"/>
    <mergeCell ref="Q3:Q6"/>
    <mergeCell ref="B3:N3"/>
    <mergeCell ref="O4:O6"/>
  </mergeCells>
  <phoneticPr fontId="1"/>
  <pageMargins left="0.70866141732283472" right="0.78740157480314965" top="0.55118110236220474" bottom="0.59055118110236227" header="0.51181102362204722" footer="0.51181102362204722"/>
  <pageSetup paperSize="9" scale="68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00"/>
  <sheetViews>
    <sheetView zoomScaleNormal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19.25" style="1" customWidth="1"/>
    <col min="2" max="22" width="9.625" style="1" customWidth="1"/>
    <col min="23" max="16384" width="9" style="1"/>
  </cols>
  <sheetData>
    <row r="1" spans="1:28" ht="24" customHeight="1" x14ac:dyDescent="0.15">
      <c r="A1" s="315" t="s">
        <v>1786</v>
      </c>
    </row>
    <row r="2" spans="1:28" x14ac:dyDescent="0.15">
      <c r="A2" s="71"/>
      <c r="B2" s="71"/>
      <c r="C2" s="71"/>
      <c r="D2" s="71"/>
      <c r="E2" s="71"/>
      <c r="F2" s="71"/>
      <c r="G2" s="71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</row>
    <row r="3" spans="1:28" s="287" customFormat="1" ht="17.25" customHeight="1" x14ac:dyDescent="0.15">
      <c r="A3" s="454" t="s">
        <v>1785</v>
      </c>
      <c r="B3" s="458" t="s">
        <v>1784</v>
      </c>
      <c r="C3" s="459"/>
      <c r="D3" s="460"/>
      <c r="E3" s="458" t="s">
        <v>1783</v>
      </c>
      <c r="F3" s="459"/>
      <c r="G3" s="460"/>
      <c r="H3" s="458" t="s">
        <v>1782</v>
      </c>
      <c r="I3" s="459"/>
      <c r="J3" s="460"/>
      <c r="K3" s="458" t="s">
        <v>1781</v>
      </c>
      <c r="L3" s="459"/>
      <c r="M3" s="460"/>
      <c r="N3" s="458" t="s">
        <v>1780</v>
      </c>
      <c r="O3" s="459"/>
      <c r="P3" s="459"/>
      <c r="Q3" s="458" t="s">
        <v>1779</v>
      </c>
      <c r="R3" s="459"/>
      <c r="S3" s="459"/>
      <c r="T3" s="458" t="s">
        <v>1778</v>
      </c>
      <c r="U3" s="459"/>
      <c r="V3" s="459"/>
      <c r="W3" s="458" t="s">
        <v>1777</v>
      </c>
      <c r="X3" s="459"/>
      <c r="Y3" s="459"/>
      <c r="Z3" s="458" t="s">
        <v>2095</v>
      </c>
      <c r="AA3" s="459"/>
      <c r="AB3" s="459"/>
    </row>
    <row r="4" spans="1:28" s="287" customFormat="1" ht="17.25" customHeight="1" x14ac:dyDescent="0.15">
      <c r="A4" s="455"/>
      <c r="B4" s="411" t="s">
        <v>143</v>
      </c>
      <c r="C4" s="411" t="s">
        <v>87</v>
      </c>
      <c r="D4" s="411" t="s">
        <v>86</v>
      </c>
      <c r="E4" s="411" t="s">
        <v>143</v>
      </c>
      <c r="F4" s="411" t="s">
        <v>87</v>
      </c>
      <c r="G4" s="411" t="s">
        <v>86</v>
      </c>
      <c r="H4" s="411" t="s">
        <v>143</v>
      </c>
      <c r="I4" s="411" t="s">
        <v>87</v>
      </c>
      <c r="J4" s="411" t="s">
        <v>86</v>
      </c>
      <c r="K4" s="411" t="s">
        <v>143</v>
      </c>
      <c r="L4" s="411" t="s">
        <v>87</v>
      </c>
      <c r="M4" s="411" t="s">
        <v>86</v>
      </c>
      <c r="N4" s="411" t="s">
        <v>143</v>
      </c>
      <c r="O4" s="411" t="s">
        <v>87</v>
      </c>
      <c r="P4" s="411" t="s">
        <v>86</v>
      </c>
      <c r="Q4" s="411" t="s">
        <v>143</v>
      </c>
      <c r="R4" s="411" t="s">
        <v>87</v>
      </c>
      <c r="S4" s="411" t="s">
        <v>86</v>
      </c>
      <c r="T4" s="411" t="s">
        <v>143</v>
      </c>
      <c r="U4" s="411" t="s">
        <v>87</v>
      </c>
      <c r="V4" s="411" t="s">
        <v>86</v>
      </c>
      <c r="W4" s="411" t="s">
        <v>143</v>
      </c>
      <c r="X4" s="411" t="s">
        <v>87</v>
      </c>
      <c r="Y4" s="411" t="s">
        <v>86</v>
      </c>
      <c r="Z4" s="411" t="s">
        <v>143</v>
      </c>
      <c r="AA4" s="411" t="s">
        <v>87</v>
      </c>
      <c r="AB4" s="411" t="s">
        <v>86</v>
      </c>
    </row>
    <row r="5" spans="1:28" s="66" customFormat="1" ht="13.5" customHeight="1" x14ac:dyDescent="0.15">
      <c r="A5" s="286"/>
      <c r="B5" s="264"/>
      <c r="C5" s="264"/>
      <c r="D5" s="264"/>
      <c r="E5" s="264"/>
      <c r="F5" s="264"/>
      <c r="G5" s="264"/>
      <c r="H5" s="264"/>
      <c r="I5" s="264"/>
      <c r="J5" s="264"/>
      <c r="K5" s="264"/>
      <c r="L5" s="264"/>
      <c r="M5" s="264"/>
      <c r="N5" s="264"/>
      <c r="O5" s="264"/>
      <c r="P5" s="264"/>
      <c r="Q5" s="264"/>
      <c r="R5" s="264"/>
      <c r="S5" s="264"/>
      <c r="T5" s="264"/>
      <c r="U5" s="264"/>
      <c r="V5" s="264"/>
      <c r="W5" s="264"/>
      <c r="X5" s="264"/>
      <c r="Y5" s="264"/>
      <c r="Z5" s="264"/>
      <c r="AA5" s="264"/>
      <c r="AB5" s="264"/>
    </row>
    <row r="6" spans="1:28" s="66" customFormat="1" ht="12" x14ac:dyDescent="0.15">
      <c r="A6" s="284" t="s">
        <v>1776</v>
      </c>
      <c r="B6" s="75">
        <v>149156</v>
      </c>
      <c r="C6" s="75">
        <v>71788</v>
      </c>
      <c r="D6" s="75">
        <f>B6-C6</f>
        <v>77368</v>
      </c>
      <c r="E6" s="75">
        <v>158012</v>
      </c>
      <c r="F6" s="75">
        <v>76081</v>
      </c>
      <c r="G6" s="75">
        <f>E6-F6</f>
        <v>81931</v>
      </c>
      <c r="H6" s="75">
        <v>168520</v>
      </c>
      <c r="I6" s="75">
        <v>81350</v>
      </c>
      <c r="J6" s="75">
        <f>H6-I6</f>
        <v>87170</v>
      </c>
      <c r="K6" s="75">
        <v>176475</v>
      </c>
      <c r="L6" s="75">
        <v>85419</v>
      </c>
      <c r="M6" s="283">
        <f>K6-L6</f>
        <v>91056</v>
      </c>
      <c r="N6" s="75">
        <v>177763</v>
      </c>
      <c r="O6" s="75">
        <v>86129</v>
      </c>
      <c r="P6" s="283">
        <f>N6-O6</f>
        <v>91634</v>
      </c>
      <c r="Q6" s="75">
        <f t="shared" ref="Q6:V6" si="0">SUM(Q8:Q33)</f>
        <v>177402</v>
      </c>
      <c r="R6" s="75">
        <f t="shared" si="0"/>
        <v>85195</v>
      </c>
      <c r="S6" s="283">
        <f t="shared" si="0"/>
        <v>92207</v>
      </c>
      <c r="T6" s="75">
        <f t="shared" si="0"/>
        <v>178410</v>
      </c>
      <c r="U6" s="75">
        <f t="shared" si="0"/>
        <v>84805</v>
      </c>
      <c r="V6" s="283">
        <f t="shared" si="0"/>
        <v>93605</v>
      </c>
      <c r="W6" s="75">
        <v>180878</v>
      </c>
      <c r="X6" s="75">
        <v>86436</v>
      </c>
      <c r="Y6" s="283">
        <v>94442</v>
      </c>
      <c r="Z6" s="75">
        <v>184382</v>
      </c>
      <c r="AA6" s="75">
        <v>88168</v>
      </c>
      <c r="AB6" s="283">
        <v>96214</v>
      </c>
    </row>
    <row r="7" spans="1:28" s="66" customFormat="1" ht="12" x14ac:dyDescent="0.15">
      <c r="A7" s="284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264"/>
      <c r="N7" s="75"/>
      <c r="O7" s="75"/>
      <c r="P7" s="264"/>
      <c r="Q7" s="75"/>
      <c r="R7" s="75"/>
      <c r="S7" s="264"/>
      <c r="T7" s="75"/>
      <c r="U7" s="75"/>
      <c r="V7" s="264"/>
      <c r="W7" s="75"/>
      <c r="X7" s="75"/>
      <c r="Y7" s="264"/>
      <c r="Z7" s="75"/>
      <c r="AA7" s="75"/>
      <c r="AB7" s="264"/>
    </row>
    <row r="8" spans="1:28" s="66" customFormat="1" ht="12" x14ac:dyDescent="0.15">
      <c r="A8" s="284" t="s">
        <v>1775</v>
      </c>
      <c r="B8" s="75">
        <v>11015</v>
      </c>
      <c r="C8" s="75">
        <v>5702</v>
      </c>
      <c r="D8" s="75">
        <f>B8-C8</f>
        <v>5313</v>
      </c>
      <c r="E8" s="75">
        <v>9840</v>
      </c>
      <c r="F8" s="75">
        <v>5067</v>
      </c>
      <c r="G8" s="75">
        <f>E8-F8</f>
        <v>4773</v>
      </c>
      <c r="H8" s="75">
        <v>9532</v>
      </c>
      <c r="I8" s="75">
        <v>4856</v>
      </c>
      <c r="J8" s="75">
        <f>H8-I8</f>
        <v>4676</v>
      </c>
      <c r="K8" s="75">
        <v>9272</v>
      </c>
      <c r="L8" s="75">
        <v>4683</v>
      </c>
      <c r="M8" s="283">
        <f>K8-L8</f>
        <v>4589</v>
      </c>
      <c r="N8" s="75">
        <v>8939</v>
      </c>
      <c r="O8" s="75">
        <v>4494</v>
      </c>
      <c r="P8" s="283">
        <f>N8-O8</f>
        <v>4445</v>
      </c>
      <c r="Q8" s="282">
        <v>8251</v>
      </c>
      <c r="R8" s="242">
        <v>4202</v>
      </c>
      <c r="S8" s="242">
        <v>4049</v>
      </c>
      <c r="T8" s="282">
        <v>7791</v>
      </c>
      <c r="U8" s="242">
        <v>4017</v>
      </c>
      <c r="V8" s="242">
        <v>3774</v>
      </c>
      <c r="W8" s="282">
        <v>7492</v>
      </c>
      <c r="X8" s="242">
        <v>3805</v>
      </c>
      <c r="Y8" s="242">
        <v>3687</v>
      </c>
      <c r="Z8" s="282">
        <v>6759</v>
      </c>
      <c r="AA8" s="242">
        <v>3457</v>
      </c>
      <c r="AB8" s="242">
        <v>3302</v>
      </c>
    </row>
    <row r="9" spans="1:28" s="66" customFormat="1" ht="12" x14ac:dyDescent="0.15">
      <c r="A9" s="284" t="s">
        <v>1774</v>
      </c>
      <c r="B9" s="75">
        <v>11698</v>
      </c>
      <c r="C9" s="75">
        <v>5976</v>
      </c>
      <c r="D9" s="75">
        <f>B9-C9</f>
        <v>5722</v>
      </c>
      <c r="E9" s="75">
        <v>11018</v>
      </c>
      <c r="F9" s="75">
        <v>5716</v>
      </c>
      <c r="G9" s="75">
        <f>E9-F9</f>
        <v>5302</v>
      </c>
      <c r="H9" s="75">
        <v>10354</v>
      </c>
      <c r="I9" s="75">
        <v>5332</v>
      </c>
      <c r="J9" s="75">
        <f>H9-I9</f>
        <v>5022</v>
      </c>
      <c r="K9" s="75">
        <v>9449</v>
      </c>
      <c r="L9" s="75">
        <v>4837</v>
      </c>
      <c r="M9" s="283">
        <f>K9-L9</f>
        <v>4612</v>
      </c>
      <c r="N9" s="75">
        <v>8679</v>
      </c>
      <c r="O9" s="75">
        <v>4355</v>
      </c>
      <c r="P9" s="283">
        <f>N9-O9</f>
        <v>4324</v>
      </c>
      <c r="Q9" s="282">
        <v>8167</v>
      </c>
      <c r="R9" s="242">
        <v>4127</v>
      </c>
      <c r="S9" s="242">
        <v>4040</v>
      </c>
      <c r="T9" s="282">
        <v>7785</v>
      </c>
      <c r="U9" s="242">
        <v>3968</v>
      </c>
      <c r="V9" s="242">
        <v>3817</v>
      </c>
      <c r="W9" s="282">
        <v>7530</v>
      </c>
      <c r="X9" s="242">
        <v>3948</v>
      </c>
      <c r="Y9" s="242">
        <v>3582</v>
      </c>
      <c r="Z9" s="282">
        <v>7572</v>
      </c>
      <c r="AA9" s="242">
        <v>3831</v>
      </c>
      <c r="AB9" s="242">
        <v>3741</v>
      </c>
    </row>
    <row r="10" spans="1:28" s="66" customFormat="1" ht="12" x14ac:dyDescent="0.15">
      <c r="A10" s="284" t="s">
        <v>1773</v>
      </c>
      <c r="B10" s="75">
        <v>10513</v>
      </c>
      <c r="C10" s="75">
        <v>5398</v>
      </c>
      <c r="D10" s="75">
        <f>B10-C10</f>
        <v>5115</v>
      </c>
      <c r="E10" s="75">
        <v>11936</v>
      </c>
      <c r="F10" s="75">
        <v>6107</v>
      </c>
      <c r="G10" s="75">
        <f>E10-F10</f>
        <v>5829</v>
      </c>
      <c r="H10" s="75">
        <v>11446</v>
      </c>
      <c r="I10" s="75">
        <v>5906</v>
      </c>
      <c r="J10" s="75">
        <f>H10-I10</f>
        <v>5540</v>
      </c>
      <c r="K10" s="75">
        <v>10249</v>
      </c>
      <c r="L10" s="75">
        <v>5306</v>
      </c>
      <c r="M10" s="283">
        <f>K10-L10</f>
        <v>4943</v>
      </c>
      <c r="N10" s="75">
        <v>9260</v>
      </c>
      <c r="O10" s="75">
        <v>4722</v>
      </c>
      <c r="P10" s="283">
        <f>N10-O10</f>
        <v>4538</v>
      </c>
      <c r="Q10" s="282">
        <v>8553</v>
      </c>
      <c r="R10" s="242">
        <v>4293</v>
      </c>
      <c r="S10" s="242">
        <v>4260</v>
      </c>
      <c r="T10" s="282">
        <v>8208</v>
      </c>
      <c r="U10" s="242">
        <v>4165</v>
      </c>
      <c r="V10" s="242">
        <v>4043</v>
      </c>
      <c r="W10" s="282">
        <v>7988</v>
      </c>
      <c r="X10" s="242">
        <v>4060</v>
      </c>
      <c r="Y10" s="242">
        <v>3928</v>
      </c>
      <c r="Z10" s="282">
        <v>7928</v>
      </c>
      <c r="AA10" s="242">
        <v>4113</v>
      </c>
      <c r="AB10" s="242">
        <v>3815</v>
      </c>
    </row>
    <row r="11" spans="1:28" s="66" customFormat="1" ht="12" x14ac:dyDescent="0.15">
      <c r="A11" s="284" t="s">
        <v>1772</v>
      </c>
      <c r="B11" s="75">
        <v>10948</v>
      </c>
      <c r="C11" s="75">
        <v>5425</v>
      </c>
      <c r="D11" s="75">
        <f>B11-C11</f>
        <v>5523</v>
      </c>
      <c r="E11" s="75">
        <v>11435</v>
      </c>
      <c r="F11" s="75">
        <v>5745</v>
      </c>
      <c r="G11" s="75">
        <f>E11-F11</f>
        <v>5690</v>
      </c>
      <c r="H11" s="75">
        <v>12711</v>
      </c>
      <c r="I11" s="75">
        <v>6393</v>
      </c>
      <c r="J11" s="75">
        <f>H11-I11</f>
        <v>6318</v>
      </c>
      <c r="K11" s="75">
        <v>12729</v>
      </c>
      <c r="L11" s="75">
        <v>6469</v>
      </c>
      <c r="M11" s="283">
        <f>K11-L11</f>
        <v>6260</v>
      </c>
      <c r="N11" s="75">
        <v>10926</v>
      </c>
      <c r="O11" s="75">
        <v>5713</v>
      </c>
      <c r="P11" s="283">
        <f>N11-O11</f>
        <v>5213</v>
      </c>
      <c r="Q11" s="282">
        <v>10147</v>
      </c>
      <c r="R11" s="242">
        <v>5153</v>
      </c>
      <c r="S11" s="242">
        <v>4994</v>
      </c>
      <c r="T11" s="282">
        <v>9526</v>
      </c>
      <c r="U11" s="242">
        <v>4671</v>
      </c>
      <c r="V11" s="242">
        <v>4855</v>
      </c>
      <c r="W11" s="282">
        <v>9306</v>
      </c>
      <c r="X11" s="242">
        <v>4639</v>
      </c>
      <c r="Y11" s="242">
        <v>4667</v>
      </c>
      <c r="Z11" s="282">
        <v>9141</v>
      </c>
      <c r="AA11" s="242">
        <v>4639</v>
      </c>
      <c r="AB11" s="242">
        <v>4502</v>
      </c>
    </row>
    <row r="12" spans="1:28" s="66" customFormat="1" ht="12" x14ac:dyDescent="0.15">
      <c r="A12" s="284" t="s">
        <v>1771</v>
      </c>
      <c r="B12" s="75">
        <v>10769</v>
      </c>
      <c r="C12" s="75">
        <v>4834</v>
      </c>
      <c r="D12" s="75">
        <f>B12-C12</f>
        <v>5935</v>
      </c>
      <c r="E12" s="75">
        <v>11086</v>
      </c>
      <c r="F12" s="75">
        <v>5098</v>
      </c>
      <c r="G12" s="75">
        <f>E12-F12</f>
        <v>5988</v>
      </c>
      <c r="H12" s="75">
        <v>10919</v>
      </c>
      <c r="I12" s="75">
        <v>5084</v>
      </c>
      <c r="J12" s="75">
        <f>H12-I12</f>
        <v>5835</v>
      </c>
      <c r="K12" s="75">
        <v>13615</v>
      </c>
      <c r="L12" s="75">
        <v>6502</v>
      </c>
      <c r="M12" s="283">
        <f>K12-L12</f>
        <v>7113</v>
      </c>
      <c r="N12" s="75">
        <v>12902</v>
      </c>
      <c r="O12" s="75">
        <v>6201</v>
      </c>
      <c r="P12" s="283">
        <f>N12-O12</f>
        <v>6701</v>
      </c>
      <c r="Q12" s="282">
        <v>11452</v>
      </c>
      <c r="R12" s="242">
        <v>5432</v>
      </c>
      <c r="S12" s="242">
        <v>6020</v>
      </c>
      <c r="T12" s="282">
        <v>9734</v>
      </c>
      <c r="U12" s="242">
        <v>4344</v>
      </c>
      <c r="V12" s="242">
        <v>5390</v>
      </c>
      <c r="W12" s="282">
        <v>9602</v>
      </c>
      <c r="X12" s="242">
        <v>4407</v>
      </c>
      <c r="Y12" s="242">
        <v>5195</v>
      </c>
      <c r="Z12" s="282">
        <v>9040</v>
      </c>
      <c r="AA12" s="242">
        <v>4312</v>
      </c>
      <c r="AB12" s="242">
        <v>4728</v>
      </c>
    </row>
    <row r="13" spans="1:28" s="66" customFormat="1" ht="12" x14ac:dyDescent="0.15">
      <c r="A13" s="284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264"/>
      <c r="N13" s="75"/>
      <c r="O13" s="75"/>
      <c r="P13" s="264"/>
      <c r="Q13" s="75"/>
      <c r="R13" s="75"/>
      <c r="S13" s="264"/>
      <c r="T13" s="75"/>
      <c r="U13" s="75"/>
      <c r="V13" s="264"/>
      <c r="W13" s="75"/>
      <c r="X13" s="75"/>
      <c r="Y13" s="264"/>
      <c r="Z13" s="75"/>
      <c r="AA13" s="75"/>
      <c r="AB13" s="264"/>
    </row>
    <row r="14" spans="1:28" s="66" customFormat="1" ht="12" x14ac:dyDescent="0.15">
      <c r="A14" s="284" t="s">
        <v>1770</v>
      </c>
      <c r="B14" s="75">
        <v>11962</v>
      </c>
      <c r="C14" s="75">
        <v>5770</v>
      </c>
      <c r="D14" s="75">
        <f>B14-C14</f>
        <v>6192</v>
      </c>
      <c r="E14" s="75">
        <v>10942</v>
      </c>
      <c r="F14" s="75">
        <v>5267</v>
      </c>
      <c r="G14" s="75">
        <f>E14-F14</f>
        <v>5675</v>
      </c>
      <c r="H14" s="75">
        <v>11059</v>
      </c>
      <c r="I14" s="75">
        <v>5318</v>
      </c>
      <c r="J14" s="75">
        <f>H14-I14</f>
        <v>5741</v>
      </c>
      <c r="K14" s="75">
        <v>11746</v>
      </c>
      <c r="L14" s="75">
        <v>5765</v>
      </c>
      <c r="M14" s="283">
        <f>K14-L14</f>
        <v>5981</v>
      </c>
      <c r="N14" s="75">
        <v>13430</v>
      </c>
      <c r="O14" s="75">
        <v>6590</v>
      </c>
      <c r="P14" s="283">
        <f>N14-O14</f>
        <v>6840</v>
      </c>
      <c r="Q14" s="282">
        <v>12170</v>
      </c>
      <c r="R14" s="242">
        <v>5951</v>
      </c>
      <c r="S14" s="242">
        <v>6219</v>
      </c>
      <c r="T14" s="282">
        <v>10490</v>
      </c>
      <c r="U14" s="242">
        <v>5042</v>
      </c>
      <c r="V14" s="242">
        <v>5448</v>
      </c>
      <c r="W14" s="282">
        <v>9407</v>
      </c>
      <c r="X14" s="242">
        <v>4537</v>
      </c>
      <c r="Y14" s="242">
        <v>4870</v>
      </c>
      <c r="Z14" s="282">
        <v>8669</v>
      </c>
      <c r="AA14" s="242">
        <v>4172</v>
      </c>
      <c r="AB14" s="242">
        <v>4497</v>
      </c>
    </row>
    <row r="15" spans="1:28" s="66" customFormat="1" ht="12" x14ac:dyDescent="0.15">
      <c r="A15" s="284" t="s">
        <v>1769</v>
      </c>
      <c r="B15" s="75">
        <v>13292</v>
      </c>
      <c r="C15" s="75">
        <v>6581</v>
      </c>
      <c r="D15" s="75">
        <f>B15-C15</f>
        <v>6711</v>
      </c>
      <c r="E15" s="75">
        <v>12082</v>
      </c>
      <c r="F15" s="75">
        <v>5913</v>
      </c>
      <c r="G15" s="75">
        <f>E15-F15</f>
        <v>6169</v>
      </c>
      <c r="H15" s="75">
        <v>11740</v>
      </c>
      <c r="I15" s="75">
        <v>5786</v>
      </c>
      <c r="J15" s="75">
        <f>H15-I15</f>
        <v>5954</v>
      </c>
      <c r="K15" s="75">
        <v>11833</v>
      </c>
      <c r="L15" s="75">
        <v>5816</v>
      </c>
      <c r="M15" s="283">
        <f>K15-L15</f>
        <v>6017</v>
      </c>
      <c r="N15" s="75">
        <v>12034</v>
      </c>
      <c r="O15" s="75">
        <v>6057</v>
      </c>
      <c r="P15" s="283">
        <f>N15-O15</f>
        <v>5977</v>
      </c>
      <c r="Q15" s="282">
        <v>13181</v>
      </c>
      <c r="R15" s="242">
        <v>6495</v>
      </c>
      <c r="S15" s="242">
        <v>6686</v>
      </c>
      <c r="T15" s="282">
        <v>12152</v>
      </c>
      <c r="U15" s="242">
        <v>5947</v>
      </c>
      <c r="V15" s="242">
        <v>6205</v>
      </c>
      <c r="W15" s="282">
        <v>10838</v>
      </c>
      <c r="X15" s="242">
        <v>5302</v>
      </c>
      <c r="Y15" s="242">
        <v>5536</v>
      </c>
      <c r="Z15" s="282">
        <v>9504</v>
      </c>
      <c r="AA15" s="242">
        <v>4636</v>
      </c>
      <c r="AB15" s="242">
        <v>4868</v>
      </c>
    </row>
    <row r="16" spans="1:28" s="66" customFormat="1" ht="12" x14ac:dyDescent="0.15">
      <c r="A16" s="284" t="s">
        <v>1768</v>
      </c>
      <c r="B16" s="75">
        <v>11216</v>
      </c>
      <c r="C16" s="75">
        <v>5572</v>
      </c>
      <c r="D16" s="75">
        <f>B16-C16</f>
        <v>5644</v>
      </c>
      <c r="E16" s="75">
        <v>13245</v>
      </c>
      <c r="F16" s="75">
        <v>6521</v>
      </c>
      <c r="G16" s="75">
        <f>E16-F16</f>
        <v>6724</v>
      </c>
      <c r="H16" s="75">
        <v>12706</v>
      </c>
      <c r="I16" s="75">
        <v>6309</v>
      </c>
      <c r="J16" s="75">
        <f>H16-I16</f>
        <v>6397</v>
      </c>
      <c r="K16" s="75">
        <v>11889</v>
      </c>
      <c r="L16" s="75">
        <v>5982</v>
      </c>
      <c r="M16" s="283">
        <f>K16-L16</f>
        <v>5907</v>
      </c>
      <c r="N16" s="75">
        <v>11607</v>
      </c>
      <c r="O16" s="75">
        <v>5795</v>
      </c>
      <c r="P16" s="283">
        <f>N16-O16</f>
        <v>5812</v>
      </c>
      <c r="Q16" s="282">
        <v>11505</v>
      </c>
      <c r="R16" s="242">
        <v>5740</v>
      </c>
      <c r="S16" s="242">
        <v>5765</v>
      </c>
      <c r="T16" s="282">
        <v>12895</v>
      </c>
      <c r="U16" s="242">
        <v>6358</v>
      </c>
      <c r="V16" s="242">
        <v>6537</v>
      </c>
      <c r="W16" s="282">
        <v>12306</v>
      </c>
      <c r="X16" s="242">
        <v>6038</v>
      </c>
      <c r="Y16" s="242">
        <v>6268</v>
      </c>
      <c r="Z16" s="282">
        <v>10991</v>
      </c>
      <c r="AA16" s="242">
        <v>5398</v>
      </c>
      <c r="AB16" s="242">
        <v>5593</v>
      </c>
    </row>
    <row r="17" spans="1:28" s="66" customFormat="1" ht="12" x14ac:dyDescent="0.15">
      <c r="A17" s="284" t="s">
        <v>1767</v>
      </c>
      <c r="B17" s="75">
        <v>10150</v>
      </c>
      <c r="C17" s="75">
        <v>5022</v>
      </c>
      <c r="D17" s="75">
        <f>B17-C17</f>
        <v>5128</v>
      </c>
      <c r="E17" s="75">
        <v>11432</v>
      </c>
      <c r="F17" s="75">
        <v>5647</v>
      </c>
      <c r="G17" s="75">
        <f>E17-F17</f>
        <v>5785</v>
      </c>
      <c r="H17" s="75">
        <v>13724</v>
      </c>
      <c r="I17" s="75">
        <v>6799</v>
      </c>
      <c r="J17" s="75">
        <f>H17-I17</f>
        <v>6925</v>
      </c>
      <c r="K17" s="75">
        <v>12849</v>
      </c>
      <c r="L17" s="75">
        <v>6424</v>
      </c>
      <c r="M17" s="283">
        <f>K17-L17</f>
        <v>6425</v>
      </c>
      <c r="N17" s="75">
        <v>11622</v>
      </c>
      <c r="O17" s="75">
        <v>5783</v>
      </c>
      <c r="P17" s="283">
        <f>N17-O17</f>
        <v>5839</v>
      </c>
      <c r="Q17" s="282">
        <v>11266</v>
      </c>
      <c r="R17" s="242">
        <v>5609</v>
      </c>
      <c r="S17" s="242">
        <v>5657</v>
      </c>
      <c r="T17" s="282">
        <v>11535</v>
      </c>
      <c r="U17" s="242">
        <v>5727</v>
      </c>
      <c r="V17" s="242">
        <v>5808</v>
      </c>
      <c r="W17" s="282">
        <v>13285</v>
      </c>
      <c r="X17" s="242">
        <v>6565</v>
      </c>
      <c r="Y17" s="242">
        <v>6720</v>
      </c>
      <c r="Z17" s="282">
        <v>12468</v>
      </c>
      <c r="AA17" s="242">
        <v>6120</v>
      </c>
      <c r="AB17" s="242">
        <v>6348</v>
      </c>
    </row>
    <row r="18" spans="1:28" s="66" customFormat="1" ht="12" x14ac:dyDescent="0.15">
      <c r="A18" s="284" t="s">
        <v>1766</v>
      </c>
      <c r="B18" s="75">
        <v>10298</v>
      </c>
      <c r="C18" s="75">
        <v>4991</v>
      </c>
      <c r="D18" s="75">
        <f>B18-C18</f>
        <v>5307</v>
      </c>
      <c r="E18" s="75">
        <v>10228</v>
      </c>
      <c r="F18" s="75">
        <v>5030</v>
      </c>
      <c r="G18" s="75">
        <f>E18-F18</f>
        <v>5198</v>
      </c>
      <c r="H18" s="75">
        <v>11560</v>
      </c>
      <c r="I18" s="75">
        <v>5719</v>
      </c>
      <c r="J18" s="75">
        <f>H18-I18</f>
        <v>5841</v>
      </c>
      <c r="K18" s="75">
        <v>13773</v>
      </c>
      <c r="L18" s="75">
        <v>6918</v>
      </c>
      <c r="M18" s="283">
        <f>K18-L18</f>
        <v>6855</v>
      </c>
      <c r="N18" s="75">
        <v>12480</v>
      </c>
      <c r="O18" s="75">
        <v>6302</v>
      </c>
      <c r="P18" s="283">
        <f>N18-O18</f>
        <v>6178</v>
      </c>
      <c r="Q18" s="282">
        <v>11328</v>
      </c>
      <c r="R18" s="242">
        <v>5629</v>
      </c>
      <c r="S18" s="242">
        <v>5699</v>
      </c>
      <c r="T18" s="282">
        <v>11241</v>
      </c>
      <c r="U18" s="242">
        <v>5551</v>
      </c>
      <c r="V18" s="242">
        <v>5690</v>
      </c>
      <c r="W18" s="282">
        <v>11806</v>
      </c>
      <c r="X18" s="242">
        <v>5859</v>
      </c>
      <c r="Y18" s="242">
        <v>5947</v>
      </c>
      <c r="Z18" s="282">
        <v>13459</v>
      </c>
      <c r="AA18" s="242">
        <v>6576</v>
      </c>
      <c r="AB18" s="242">
        <v>6883</v>
      </c>
    </row>
    <row r="19" spans="1:28" s="66" customFormat="1" ht="12" x14ac:dyDescent="0.15">
      <c r="A19" s="284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264"/>
      <c r="N19" s="75"/>
      <c r="O19" s="75"/>
      <c r="P19" s="264"/>
      <c r="Q19" s="75"/>
      <c r="R19" s="75"/>
      <c r="S19" s="264"/>
      <c r="T19" s="75"/>
      <c r="U19" s="75"/>
      <c r="V19" s="264"/>
      <c r="W19" s="75"/>
      <c r="X19" s="75"/>
      <c r="Y19" s="264"/>
      <c r="Z19" s="75"/>
      <c r="AA19" s="75"/>
      <c r="AB19" s="264"/>
    </row>
    <row r="20" spans="1:28" s="66" customFormat="1" ht="12" x14ac:dyDescent="0.15">
      <c r="A20" s="284" t="s">
        <v>1765</v>
      </c>
      <c r="B20" s="75">
        <v>9993</v>
      </c>
      <c r="C20" s="75">
        <v>4682</v>
      </c>
      <c r="D20" s="75">
        <f>B20-C20</f>
        <v>5311</v>
      </c>
      <c r="E20" s="75">
        <v>10335</v>
      </c>
      <c r="F20" s="75">
        <v>5013</v>
      </c>
      <c r="G20" s="75">
        <f>E20-F20</f>
        <v>5322</v>
      </c>
      <c r="H20" s="75">
        <v>10339</v>
      </c>
      <c r="I20" s="75">
        <v>5079</v>
      </c>
      <c r="J20" s="75">
        <f>H20-I20</f>
        <v>5260</v>
      </c>
      <c r="K20" s="75">
        <v>11342</v>
      </c>
      <c r="L20" s="75">
        <v>5604</v>
      </c>
      <c r="M20" s="283">
        <f>K20-L20</f>
        <v>5738</v>
      </c>
      <c r="N20" s="75">
        <v>13238</v>
      </c>
      <c r="O20" s="75">
        <v>6604</v>
      </c>
      <c r="P20" s="283">
        <f>N20-O20</f>
        <v>6634</v>
      </c>
      <c r="Q20" s="282">
        <v>12122</v>
      </c>
      <c r="R20" s="242">
        <v>6120</v>
      </c>
      <c r="S20" s="242">
        <v>6002</v>
      </c>
      <c r="T20" s="282">
        <v>11142</v>
      </c>
      <c r="U20" s="242">
        <v>5457</v>
      </c>
      <c r="V20" s="242">
        <v>5685</v>
      </c>
      <c r="W20" s="282">
        <v>11310</v>
      </c>
      <c r="X20" s="242">
        <v>5576</v>
      </c>
      <c r="Y20" s="242">
        <v>5734</v>
      </c>
      <c r="Z20" s="282">
        <v>11796</v>
      </c>
      <c r="AA20" s="242">
        <v>5832</v>
      </c>
      <c r="AB20" s="242">
        <v>5964</v>
      </c>
    </row>
    <row r="21" spans="1:28" s="66" customFormat="1" ht="12" x14ac:dyDescent="0.15">
      <c r="A21" s="284" t="s">
        <v>1764</v>
      </c>
      <c r="B21" s="75">
        <v>8058</v>
      </c>
      <c r="C21" s="75">
        <v>3588</v>
      </c>
      <c r="D21" s="75">
        <f>B21-C21</f>
        <v>4470</v>
      </c>
      <c r="E21" s="75">
        <v>9985</v>
      </c>
      <c r="F21" s="75">
        <v>4642</v>
      </c>
      <c r="G21" s="75">
        <f>E21-F21</f>
        <v>5343</v>
      </c>
      <c r="H21" s="75">
        <v>10444</v>
      </c>
      <c r="I21" s="75">
        <v>4996</v>
      </c>
      <c r="J21" s="75">
        <f>H21-I21</f>
        <v>5448</v>
      </c>
      <c r="K21" s="75">
        <v>10144</v>
      </c>
      <c r="L21" s="75">
        <v>4956</v>
      </c>
      <c r="M21" s="283">
        <f>K21-L21</f>
        <v>5188</v>
      </c>
      <c r="N21" s="75">
        <v>10891</v>
      </c>
      <c r="O21" s="75">
        <v>5330</v>
      </c>
      <c r="P21" s="283">
        <f>N21-O21</f>
        <v>5561</v>
      </c>
      <c r="Q21" s="282">
        <v>12752</v>
      </c>
      <c r="R21" s="242">
        <v>6292</v>
      </c>
      <c r="S21" s="242">
        <v>6460</v>
      </c>
      <c r="T21" s="282">
        <v>11778</v>
      </c>
      <c r="U21" s="242">
        <v>5796</v>
      </c>
      <c r="V21" s="242">
        <v>5982</v>
      </c>
      <c r="W21" s="282">
        <v>11135</v>
      </c>
      <c r="X21" s="242">
        <v>5437</v>
      </c>
      <c r="Y21" s="242">
        <v>5698</v>
      </c>
      <c r="Z21" s="282">
        <v>11265</v>
      </c>
      <c r="AA21" s="242">
        <v>5452</v>
      </c>
      <c r="AB21" s="242">
        <v>5813</v>
      </c>
    </row>
    <row r="22" spans="1:28" s="66" customFormat="1" ht="12" x14ac:dyDescent="0.15">
      <c r="A22" s="284" t="s">
        <v>1763</v>
      </c>
      <c r="B22" s="75">
        <v>5920</v>
      </c>
      <c r="C22" s="75">
        <v>2601</v>
      </c>
      <c r="D22" s="75">
        <f>B22-C22</f>
        <v>3319</v>
      </c>
      <c r="E22" s="75">
        <v>7919</v>
      </c>
      <c r="F22" s="75">
        <v>3481</v>
      </c>
      <c r="G22" s="75">
        <f>E22-F22</f>
        <v>4438</v>
      </c>
      <c r="H22" s="75">
        <v>10002</v>
      </c>
      <c r="I22" s="75">
        <v>4594</v>
      </c>
      <c r="J22" s="75">
        <f>H22-I22</f>
        <v>5408</v>
      </c>
      <c r="K22" s="75">
        <v>10162</v>
      </c>
      <c r="L22" s="75">
        <v>4760</v>
      </c>
      <c r="M22" s="283">
        <f>K22-L22</f>
        <v>5402</v>
      </c>
      <c r="N22" s="75">
        <v>9759</v>
      </c>
      <c r="O22" s="75">
        <v>4711</v>
      </c>
      <c r="P22" s="283">
        <f>N22-O22</f>
        <v>5048</v>
      </c>
      <c r="Q22" s="282">
        <v>10458</v>
      </c>
      <c r="R22" s="242">
        <v>4976</v>
      </c>
      <c r="S22" s="242">
        <v>5482</v>
      </c>
      <c r="T22" s="282">
        <v>12424</v>
      </c>
      <c r="U22" s="242">
        <v>6030</v>
      </c>
      <c r="V22" s="242">
        <v>6394</v>
      </c>
      <c r="W22" s="282">
        <v>11660</v>
      </c>
      <c r="X22" s="242">
        <v>5708</v>
      </c>
      <c r="Y22" s="242">
        <v>5952</v>
      </c>
      <c r="Z22" s="282">
        <v>11155</v>
      </c>
      <c r="AA22" s="242">
        <v>5374</v>
      </c>
      <c r="AB22" s="242">
        <v>5781</v>
      </c>
    </row>
    <row r="23" spans="1:28" s="66" customFormat="1" ht="12" x14ac:dyDescent="0.15">
      <c r="A23" s="284" t="s">
        <v>1762</v>
      </c>
      <c r="B23" s="75">
        <v>5162</v>
      </c>
      <c r="C23" s="75">
        <v>2373</v>
      </c>
      <c r="D23" s="75">
        <f>B23-C23</f>
        <v>2789</v>
      </c>
      <c r="E23" s="75">
        <v>5725</v>
      </c>
      <c r="F23" s="75">
        <v>2460</v>
      </c>
      <c r="G23" s="75">
        <f>E23-F23</f>
        <v>3265</v>
      </c>
      <c r="H23" s="75">
        <v>7788</v>
      </c>
      <c r="I23" s="75">
        <v>3337</v>
      </c>
      <c r="J23" s="75">
        <f>H23-I23</f>
        <v>4451</v>
      </c>
      <c r="K23" s="75">
        <v>9677</v>
      </c>
      <c r="L23" s="75">
        <v>4335</v>
      </c>
      <c r="M23" s="283">
        <f>K23-L23</f>
        <v>5342</v>
      </c>
      <c r="N23" s="75">
        <v>9710</v>
      </c>
      <c r="O23" s="75">
        <v>4473</v>
      </c>
      <c r="P23" s="283">
        <f>N23-O23</f>
        <v>5237</v>
      </c>
      <c r="Q23" s="282">
        <v>9401</v>
      </c>
      <c r="R23" s="242">
        <v>4461</v>
      </c>
      <c r="S23" s="242">
        <v>4940</v>
      </c>
      <c r="T23" s="282">
        <v>10126</v>
      </c>
      <c r="U23" s="242">
        <v>4702</v>
      </c>
      <c r="V23" s="242">
        <v>5424</v>
      </c>
      <c r="W23" s="282">
        <v>12194</v>
      </c>
      <c r="X23" s="242">
        <v>5869</v>
      </c>
      <c r="Y23" s="242">
        <v>6325</v>
      </c>
      <c r="Z23" s="282">
        <v>11511</v>
      </c>
      <c r="AA23" s="242">
        <v>5533</v>
      </c>
      <c r="AB23" s="242">
        <v>5978</v>
      </c>
    </row>
    <row r="24" spans="1:28" s="66" customFormat="1" ht="12" x14ac:dyDescent="0.15">
      <c r="A24" s="284" t="s">
        <v>1761</v>
      </c>
      <c r="B24" s="75">
        <v>3945</v>
      </c>
      <c r="C24" s="75">
        <v>1684</v>
      </c>
      <c r="D24" s="75">
        <f>B24-C24</f>
        <v>2261</v>
      </c>
      <c r="E24" s="75">
        <v>4793</v>
      </c>
      <c r="F24" s="75">
        <v>2144</v>
      </c>
      <c r="G24" s="75">
        <f>E24-F24</f>
        <v>2649</v>
      </c>
      <c r="H24" s="75">
        <v>5427</v>
      </c>
      <c r="I24" s="75">
        <v>2281</v>
      </c>
      <c r="J24" s="75">
        <f>H24-I24</f>
        <v>3146</v>
      </c>
      <c r="K24" s="75">
        <v>7359</v>
      </c>
      <c r="L24" s="75">
        <v>3074</v>
      </c>
      <c r="M24" s="283">
        <f>K24-L24</f>
        <v>4285</v>
      </c>
      <c r="N24" s="75">
        <v>8977</v>
      </c>
      <c r="O24" s="75">
        <v>3892</v>
      </c>
      <c r="P24" s="283">
        <f>N24-O24</f>
        <v>5085</v>
      </c>
      <c r="Q24" s="282">
        <v>9088</v>
      </c>
      <c r="R24" s="242">
        <v>4042</v>
      </c>
      <c r="S24" s="242">
        <v>5046</v>
      </c>
      <c r="T24" s="282">
        <v>8956</v>
      </c>
      <c r="U24" s="242">
        <v>4101</v>
      </c>
      <c r="V24" s="242">
        <v>4855</v>
      </c>
      <c r="W24" s="282">
        <v>9737</v>
      </c>
      <c r="X24" s="242">
        <v>4460</v>
      </c>
      <c r="Y24" s="242">
        <v>5277</v>
      </c>
      <c r="Z24" s="282">
        <v>11938</v>
      </c>
      <c r="AA24" s="242">
        <v>5596</v>
      </c>
      <c r="AB24" s="242">
        <v>6342</v>
      </c>
    </row>
    <row r="25" spans="1:28" s="66" customFormat="1" ht="12" x14ac:dyDescent="0.15">
      <c r="A25" s="284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264"/>
      <c r="N25" s="75"/>
      <c r="O25" s="75"/>
      <c r="P25" s="264"/>
      <c r="Q25" s="75"/>
      <c r="R25" s="75"/>
      <c r="S25" s="264"/>
      <c r="T25" s="75"/>
      <c r="U25" s="75"/>
      <c r="V25" s="264"/>
      <c r="W25" s="75"/>
      <c r="X25" s="75"/>
      <c r="Y25" s="264"/>
      <c r="Z25" s="75"/>
      <c r="AA25" s="75"/>
      <c r="AB25" s="264"/>
    </row>
    <row r="26" spans="1:28" s="66" customFormat="1" ht="12" x14ac:dyDescent="0.15">
      <c r="A26" s="284" t="s">
        <v>1760</v>
      </c>
      <c r="B26" s="75">
        <v>2554</v>
      </c>
      <c r="C26" s="75">
        <v>1022</v>
      </c>
      <c r="D26" s="75">
        <f>B26-C26</f>
        <v>1532</v>
      </c>
      <c r="E26" s="75">
        <v>3327</v>
      </c>
      <c r="F26" s="75">
        <v>1319</v>
      </c>
      <c r="G26" s="75">
        <f>E26-F26</f>
        <v>2008</v>
      </c>
      <c r="H26" s="75">
        <v>4214</v>
      </c>
      <c r="I26" s="75">
        <v>1770</v>
      </c>
      <c r="J26" s="75">
        <f>H26-I26</f>
        <v>2444</v>
      </c>
      <c r="K26" s="75">
        <v>4741</v>
      </c>
      <c r="L26" s="75">
        <v>1898</v>
      </c>
      <c r="M26" s="283">
        <f>K26-L26</f>
        <v>2843</v>
      </c>
      <c r="N26" s="75">
        <v>6534</v>
      </c>
      <c r="O26" s="75">
        <v>2637</v>
      </c>
      <c r="P26" s="283">
        <f>N26-O26</f>
        <v>3897</v>
      </c>
      <c r="Q26" s="282">
        <v>7931</v>
      </c>
      <c r="R26" s="242">
        <v>3261</v>
      </c>
      <c r="S26" s="242">
        <v>4670</v>
      </c>
      <c r="T26" s="282">
        <v>8437</v>
      </c>
      <c r="U26" s="242">
        <v>3636</v>
      </c>
      <c r="V26" s="242">
        <v>4801</v>
      </c>
      <c r="W26" s="282">
        <v>8369</v>
      </c>
      <c r="X26" s="242">
        <v>3752</v>
      </c>
      <c r="Y26" s="242">
        <v>4617</v>
      </c>
      <c r="Z26" s="282">
        <v>9275</v>
      </c>
      <c r="AA26" s="242">
        <v>4098</v>
      </c>
      <c r="AB26" s="242">
        <v>5177</v>
      </c>
    </row>
    <row r="27" spans="1:28" s="66" customFormat="1" ht="12" x14ac:dyDescent="0.15">
      <c r="A27" s="284" t="s">
        <v>1759</v>
      </c>
      <c r="B27" s="75">
        <v>1158</v>
      </c>
      <c r="C27" s="75">
        <v>415</v>
      </c>
      <c r="D27" s="75">
        <f>B27-C27</f>
        <v>743</v>
      </c>
      <c r="E27" s="75">
        <v>1842</v>
      </c>
      <c r="F27" s="75">
        <v>659</v>
      </c>
      <c r="G27" s="75">
        <f>E27-F27</f>
        <v>1183</v>
      </c>
      <c r="H27" s="75">
        <v>2471</v>
      </c>
      <c r="I27" s="75">
        <v>918</v>
      </c>
      <c r="J27" s="75">
        <f>H27-I27</f>
        <v>1553</v>
      </c>
      <c r="K27" s="75">
        <v>3279</v>
      </c>
      <c r="L27" s="75">
        <v>1273</v>
      </c>
      <c r="M27" s="283">
        <f>K27-L27</f>
        <v>2006</v>
      </c>
      <c r="N27" s="75">
        <v>3685</v>
      </c>
      <c r="O27" s="75">
        <v>1390</v>
      </c>
      <c r="P27" s="283">
        <f>N27-O27</f>
        <v>2295</v>
      </c>
      <c r="Q27" s="282">
        <v>5367</v>
      </c>
      <c r="R27" s="242">
        <v>1993</v>
      </c>
      <c r="S27" s="242">
        <v>3374</v>
      </c>
      <c r="T27" s="282">
        <v>6693</v>
      </c>
      <c r="U27" s="242">
        <v>2535</v>
      </c>
      <c r="V27" s="242">
        <v>4158</v>
      </c>
      <c r="W27" s="282">
        <v>7371</v>
      </c>
      <c r="X27" s="242">
        <v>2960</v>
      </c>
      <c r="Y27" s="242">
        <v>4411</v>
      </c>
      <c r="Z27" s="282">
        <v>7391</v>
      </c>
      <c r="AA27" s="242">
        <v>3091</v>
      </c>
      <c r="AB27" s="242">
        <v>4300</v>
      </c>
    </row>
    <row r="28" spans="1:28" s="66" customFormat="1" ht="12" x14ac:dyDescent="0.15">
      <c r="A28" s="284" t="s">
        <v>1758</v>
      </c>
      <c r="B28" s="75">
        <v>387</v>
      </c>
      <c r="C28" s="75">
        <v>126</v>
      </c>
      <c r="D28" s="75">
        <f>B28-C28</f>
        <v>261</v>
      </c>
      <c r="E28" s="75">
        <v>645</v>
      </c>
      <c r="F28" s="75">
        <v>189</v>
      </c>
      <c r="G28" s="75">
        <f>E28-F28</f>
        <v>456</v>
      </c>
      <c r="H28" s="75">
        <v>1171</v>
      </c>
      <c r="I28" s="75">
        <v>372</v>
      </c>
      <c r="J28" s="75">
        <f>H28-I28</f>
        <v>799</v>
      </c>
      <c r="K28" s="75">
        <v>1505</v>
      </c>
      <c r="L28" s="75">
        <v>498</v>
      </c>
      <c r="M28" s="283">
        <f>K28-L28</f>
        <v>1007</v>
      </c>
      <c r="N28" s="75">
        <v>2101</v>
      </c>
      <c r="O28" s="75">
        <v>756</v>
      </c>
      <c r="P28" s="283">
        <f>N28-O28</f>
        <v>1345</v>
      </c>
      <c r="Q28" s="282">
        <v>2583</v>
      </c>
      <c r="R28" s="242">
        <v>859</v>
      </c>
      <c r="S28" s="242">
        <v>1724</v>
      </c>
      <c r="T28" s="282">
        <v>3768</v>
      </c>
      <c r="U28" s="242">
        <v>1224</v>
      </c>
      <c r="V28" s="242">
        <v>2544</v>
      </c>
      <c r="W28" s="282">
        <v>5024</v>
      </c>
      <c r="X28" s="242">
        <v>1727</v>
      </c>
      <c r="Y28" s="242">
        <v>3297</v>
      </c>
      <c r="Z28" s="282">
        <v>5645</v>
      </c>
      <c r="AA28" s="242">
        <v>2006</v>
      </c>
      <c r="AB28" s="242">
        <v>3639</v>
      </c>
    </row>
    <row r="29" spans="1:28" s="66" customFormat="1" ht="12" x14ac:dyDescent="0.15">
      <c r="A29" s="284" t="s">
        <v>1757</v>
      </c>
      <c r="B29" s="75">
        <v>107</v>
      </c>
      <c r="C29" s="75">
        <v>22</v>
      </c>
      <c r="D29" s="75">
        <f>B29-C29</f>
        <v>85</v>
      </c>
      <c r="E29" s="75">
        <v>143</v>
      </c>
      <c r="F29" s="75">
        <v>44</v>
      </c>
      <c r="G29" s="75">
        <f>E29-F29</f>
        <v>99</v>
      </c>
      <c r="H29" s="75">
        <v>264</v>
      </c>
      <c r="I29" s="75">
        <v>79</v>
      </c>
      <c r="J29" s="75">
        <f>H29-I29</f>
        <v>185</v>
      </c>
      <c r="K29" s="75">
        <v>513</v>
      </c>
      <c r="L29" s="75">
        <v>118</v>
      </c>
      <c r="M29" s="283">
        <f>K29-L29</f>
        <v>395</v>
      </c>
      <c r="N29" s="75">
        <v>697</v>
      </c>
      <c r="O29" s="75">
        <v>204</v>
      </c>
      <c r="P29" s="283">
        <f>N29-O29</f>
        <v>493</v>
      </c>
      <c r="Q29" s="282">
        <v>1122</v>
      </c>
      <c r="R29" s="242">
        <v>332</v>
      </c>
      <c r="S29" s="242">
        <v>790</v>
      </c>
      <c r="T29" s="282">
        <v>1389</v>
      </c>
      <c r="U29" s="242">
        <v>378</v>
      </c>
      <c r="V29" s="242">
        <v>1011</v>
      </c>
      <c r="W29" s="282">
        <v>2146</v>
      </c>
      <c r="X29" s="242">
        <v>568</v>
      </c>
      <c r="Y29" s="242">
        <v>1578</v>
      </c>
      <c r="Z29" s="282">
        <v>3018</v>
      </c>
      <c r="AA29" s="242">
        <v>882</v>
      </c>
      <c r="AB29" s="242">
        <v>2136</v>
      </c>
    </row>
    <row r="30" spans="1:28" s="66" customFormat="1" ht="12" x14ac:dyDescent="0.15">
      <c r="A30" s="284" t="s">
        <v>1756</v>
      </c>
      <c r="B30" s="75">
        <v>5</v>
      </c>
      <c r="C30" s="285" t="s">
        <v>1478</v>
      </c>
      <c r="D30" s="75">
        <v>5</v>
      </c>
      <c r="E30" s="75">
        <v>24</v>
      </c>
      <c r="F30" s="75">
        <v>3</v>
      </c>
      <c r="G30" s="75">
        <f>E30-F30</f>
        <v>21</v>
      </c>
      <c r="H30" s="75">
        <v>40</v>
      </c>
      <c r="I30" s="75">
        <v>10</v>
      </c>
      <c r="J30" s="75">
        <f>H30-I30</f>
        <v>30</v>
      </c>
      <c r="K30" s="75">
        <v>65</v>
      </c>
      <c r="L30" s="75">
        <v>20</v>
      </c>
      <c r="M30" s="283">
        <f>K30-L30</f>
        <v>45</v>
      </c>
      <c r="N30" s="75">
        <v>150</v>
      </c>
      <c r="O30" s="75">
        <v>33</v>
      </c>
      <c r="P30" s="283">
        <f>N30-O30</f>
        <v>117</v>
      </c>
      <c r="Q30" s="282">
        <v>225</v>
      </c>
      <c r="R30" s="242">
        <v>43</v>
      </c>
      <c r="S30" s="242">
        <v>182</v>
      </c>
      <c r="T30" s="282">
        <v>365</v>
      </c>
      <c r="U30" s="242">
        <v>77</v>
      </c>
      <c r="V30" s="242">
        <v>288</v>
      </c>
      <c r="W30" s="282">
        <v>490</v>
      </c>
      <c r="X30" s="242">
        <v>103</v>
      </c>
      <c r="Y30" s="242">
        <v>387</v>
      </c>
      <c r="Z30" s="282">
        <v>758</v>
      </c>
      <c r="AA30" s="242">
        <v>152</v>
      </c>
      <c r="AB30" s="242">
        <v>606</v>
      </c>
    </row>
    <row r="31" spans="1:28" s="66" customFormat="1" ht="12" x14ac:dyDescent="0.15">
      <c r="A31" s="284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264"/>
      <c r="N31" s="75"/>
      <c r="O31" s="75"/>
      <c r="P31" s="264"/>
      <c r="Q31" s="75"/>
      <c r="R31" s="75"/>
      <c r="S31" s="264"/>
      <c r="T31" s="75"/>
      <c r="U31" s="75"/>
      <c r="V31" s="264"/>
      <c r="W31" s="75"/>
      <c r="X31" s="75"/>
      <c r="Y31" s="264"/>
      <c r="Z31" s="75"/>
      <c r="AA31" s="75"/>
      <c r="AB31" s="264"/>
    </row>
    <row r="32" spans="1:28" s="66" customFormat="1" ht="12" x14ac:dyDescent="0.15">
      <c r="A32" s="284" t="s">
        <v>1755</v>
      </c>
      <c r="B32" s="285">
        <v>1</v>
      </c>
      <c r="C32" s="285" t="s">
        <v>1478</v>
      </c>
      <c r="D32" s="285">
        <v>1</v>
      </c>
      <c r="E32" s="285" t="s">
        <v>1478</v>
      </c>
      <c r="F32" s="285" t="s">
        <v>1478</v>
      </c>
      <c r="G32" s="285" t="s">
        <v>1478</v>
      </c>
      <c r="H32" s="75">
        <v>5</v>
      </c>
      <c r="I32" s="75">
        <v>1</v>
      </c>
      <c r="J32" s="75">
        <f>H32-I32</f>
        <v>4</v>
      </c>
      <c r="K32" s="75">
        <v>9</v>
      </c>
      <c r="L32" s="75">
        <v>1</v>
      </c>
      <c r="M32" s="283">
        <f>K32-L32</f>
        <v>8</v>
      </c>
      <c r="N32" s="75">
        <v>9</v>
      </c>
      <c r="O32" s="285" t="s">
        <v>1478</v>
      </c>
      <c r="P32" s="283">
        <v>9</v>
      </c>
      <c r="Q32" s="282">
        <v>30</v>
      </c>
      <c r="R32" s="242">
        <v>6</v>
      </c>
      <c r="S32" s="242">
        <v>24</v>
      </c>
      <c r="T32" s="282">
        <v>53</v>
      </c>
      <c r="U32" s="242">
        <v>4</v>
      </c>
      <c r="V32" s="242">
        <v>49</v>
      </c>
      <c r="W32" s="282">
        <v>61</v>
      </c>
      <c r="X32" s="242">
        <v>7</v>
      </c>
      <c r="Y32" s="242">
        <v>54</v>
      </c>
      <c r="Z32" s="282">
        <v>95</v>
      </c>
      <c r="AA32" s="242">
        <v>9</v>
      </c>
      <c r="AB32" s="242">
        <v>86</v>
      </c>
    </row>
    <row r="33" spans="1:28" s="66" customFormat="1" ht="12" x14ac:dyDescent="0.15">
      <c r="A33" s="284" t="s">
        <v>1754</v>
      </c>
      <c r="B33" s="75">
        <v>5</v>
      </c>
      <c r="C33" s="75">
        <v>4</v>
      </c>
      <c r="D33" s="75">
        <v>1</v>
      </c>
      <c r="E33" s="75">
        <v>30</v>
      </c>
      <c r="F33" s="75">
        <v>16</v>
      </c>
      <c r="G33" s="75">
        <f>E33-F33</f>
        <v>14</v>
      </c>
      <c r="H33" s="75">
        <v>604</v>
      </c>
      <c r="I33" s="75">
        <v>411</v>
      </c>
      <c r="J33" s="75">
        <f>H33-I33</f>
        <v>193</v>
      </c>
      <c r="K33" s="75">
        <v>275</v>
      </c>
      <c r="L33" s="75">
        <v>180</v>
      </c>
      <c r="M33" s="283">
        <f>K33-L33</f>
        <v>95</v>
      </c>
      <c r="N33" s="75">
        <v>133</v>
      </c>
      <c r="O33" s="75">
        <v>87</v>
      </c>
      <c r="P33" s="283">
        <f>N33-O33</f>
        <v>46</v>
      </c>
      <c r="Q33" s="282">
        <v>303</v>
      </c>
      <c r="R33" s="242">
        <v>179</v>
      </c>
      <c r="S33" s="242">
        <v>124</v>
      </c>
      <c r="T33" s="282">
        <v>1922</v>
      </c>
      <c r="U33" s="242">
        <v>1075</v>
      </c>
      <c r="V33" s="242">
        <v>847</v>
      </c>
      <c r="W33" s="282">
        <v>1821</v>
      </c>
      <c r="X33" s="242">
        <v>1109</v>
      </c>
      <c r="Y33" s="242">
        <v>712</v>
      </c>
      <c r="Z33" s="282">
        <v>5004</v>
      </c>
      <c r="AA33" s="242">
        <v>2889</v>
      </c>
      <c r="AB33" s="242">
        <v>2115</v>
      </c>
    </row>
    <row r="34" spans="1:28" s="66" customFormat="1" ht="13.5" customHeight="1" x14ac:dyDescent="0.15">
      <c r="A34" s="281"/>
      <c r="B34" s="280"/>
      <c r="C34" s="280"/>
      <c r="D34" s="280"/>
      <c r="E34" s="280"/>
      <c r="F34" s="280"/>
      <c r="G34" s="280"/>
      <c r="H34" s="280"/>
      <c r="I34" s="280"/>
      <c r="J34" s="280"/>
      <c r="K34" s="280"/>
      <c r="L34" s="280"/>
      <c r="M34" s="280"/>
      <c r="N34" s="280"/>
      <c r="O34" s="280"/>
      <c r="P34" s="280"/>
      <c r="Q34" s="280"/>
      <c r="R34" s="280"/>
      <c r="S34" s="280"/>
      <c r="T34" s="280"/>
      <c r="U34" s="280"/>
      <c r="V34" s="280"/>
      <c r="W34" s="280"/>
      <c r="X34" s="280"/>
      <c r="Y34" s="280"/>
      <c r="Z34" s="280"/>
      <c r="AA34" s="280"/>
      <c r="AB34" s="280"/>
    </row>
    <row r="35" spans="1:28" s="66" customFormat="1" ht="12" x14ac:dyDescent="0.15">
      <c r="A35" s="66" t="s">
        <v>1464</v>
      </c>
    </row>
    <row r="36" spans="1:28" s="66" customFormat="1" ht="12" x14ac:dyDescent="0.15">
      <c r="T36" s="279"/>
      <c r="W36" s="279"/>
      <c r="X36" s="279"/>
      <c r="Y36" s="279"/>
    </row>
    <row r="37" spans="1:28" s="66" customFormat="1" ht="12" x14ac:dyDescent="0.15"/>
    <row r="38" spans="1:28" s="66" customFormat="1" ht="12" x14ac:dyDescent="0.15"/>
    <row r="39" spans="1:28" s="66" customFormat="1" ht="12" x14ac:dyDescent="0.15"/>
    <row r="40" spans="1:28" s="66" customFormat="1" ht="12" x14ac:dyDescent="0.15"/>
    <row r="41" spans="1:28" s="66" customFormat="1" ht="12" x14ac:dyDescent="0.15"/>
    <row r="42" spans="1:28" s="66" customFormat="1" ht="12" x14ac:dyDescent="0.15"/>
    <row r="43" spans="1:28" s="66" customFormat="1" ht="12" x14ac:dyDescent="0.15"/>
    <row r="44" spans="1:28" s="66" customFormat="1" ht="12" x14ac:dyDescent="0.15"/>
    <row r="45" spans="1:28" s="66" customFormat="1" ht="12" x14ac:dyDescent="0.15"/>
    <row r="46" spans="1:28" s="66" customFormat="1" ht="12" x14ac:dyDescent="0.15"/>
    <row r="47" spans="1:28" s="66" customFormat="1" ht="12" x14ac:dyDescent="0.15"/>
    <row r="48" spans="1:28" s="66" customFormat="1" ht="12" x14ac:dyDescent="0.15"/>
    <row r="49" s="66" customFormat="1" ht="12" x14ac:dyDescent="0.15"/>
    <row r="50" s="66" customFormat="1" ht="12" x14ac:dyDescent="0.15"/>
    <row r="51" s="66" customFormat="1" ht="12" x14ac:dyDescent="0.15"/>
    <row r="52" s="66" customFormat="1" ht="12" x14ac:dyDescent="0.15"/>
    <row r="53" s="66" customFormat="1" ht="12" x14ac:dyDescent="0.15"/>
    <row r="54" s="66" customFormat="1" ht="12" x14ac:dyDescent="0.15"/>
    <row r="55" s="66" customFormat="1" ht="12" x14ac:dyDescent="0.15"/>
    <row r="56" s="66" customFormat="1" ht="12" x14ac:dyDescent="0.15"/>
    <row r="57" s="66" customFormat="1" ht="12" x14ac:dyDescent="0.15"/>
    <row r="58" s="66" customFormat="1" ht="12" x14ac:dyDescent="0.15"/>
    <row r="59" s="66" customFormat="1" ht="12" x14ac:dyDescent="0.15"/>
    <row r="60" s="66" customFormat="1" ht="12" x14ac:dyDescent="0.15"/>
    <row r="61" s="66" customFormat="1" ht="12" x14ac:dyDescent="0.15"/>
    <row r="62" s="66" customFormat="1" ht="12" x14ac:dyDescent="0.15"/>
    <row r="63" s="66" customFormat="1" ht="12" x14ac:dyDescent="0.15"/>
    <row r="64" s="66" customFormat="1" ht="12" x14ac:dyDescent="0.15"/>
    <row r="65" s="66" customFormat="1" ht="12" x14ac:dyDescent="0.15"/>
    <row r="66" s="66" customFormat="1" ht="12" x14ac:dyDescent="0.15"/>
    <row r="67" s="66" customFormat="1" ht="12" x14ac:dyDescent="0.15"/>
    <row r="68" s="66" customFormat="1" ht="12" x14ac:dyDescent="0.15"/>
    <row r="69" s="66" customFormat="1" ht="12" x14ac:dyDescent="0.15"/>
    <row r="70" s="66" customFormat="1" ht="12" x14ac:dyDescent="0.15"/>
    <row r="71" s="66" customFormat="1" ht="12" x14ac:dyDescent="0.15"/>
    <row r="72" s="66" customFormat="1" ht="12" x14ac:dyDescent="0.15"/>
    <row r="73" s="66" customFormat="1" ht="12" x14ac:dyDescent="0.15"/>
    <row r="74" s="66" customFormat="1" ht="12" x14ac:dyDescent="0.15"/>
    <row r="75" s="66" customFormat="1" ht="12" x14ac:dyDescent="0.15"/>
    <row r="76" s="66" customFormat="1" ht="12" x14ac:dyDescent="0.15"/>
    <row r="77" s="66" customFormat="1" ht="12" x14ac:dyDescent="0.15"/>
    <row r="78" s="66" customFormat="1" ht="12" x14ac:dyDescent="0.15"/>
    <row r="79" s="66" customFormat="1" ht="12" x14ac:dyDescent="0.15"/>
    <row r="80" s="66" customFormat="1" ht="12" x14ac:dyDescent="0.15"/>
    <row r="81" s="66" customFormat="1" ht="12" x14ac:dyDescent="0.15"/>
    <row r="82" s="66" customFormat="1" ht="12" x14ac:dyDescent="0.15"/>
    <row r="83" s="66" customFormat="1" ht="12" x14ac:dyDescent="0.15"/>
    <row r="84" s="66" customFormat="1" ht="12" x14ac:dyDescent="0.15"/>
    <row r="85" s="66" customFormat="1" ht="12" x14ac:dyDescent="0.15"/>
    <row r="86" s="66" customFormat="1" ht="12" x14ac:dyDescent="0.15"/>
    <row r="87" s="66" customFormat="1" ht="12" x14ac:dyDescent="0.15"/>
    <row r="88" s="66" customFormat="1" ht="12" x14ac:dyDescent="0.15"/>
    <row r="89" s="66" customFormat="1" ht="12" x14ac:dyDescent="0.15"/>
    <row r="90" s="66" customFormat="1" ht="12" x14ac:dyDescent="0.15"/>
    <row r="91" s="66" customFormat="1" ht="12" x14ac:dyDescent="0.15"/>
    <row r="92" s="66" customFormat="1" ht="12" x14ac:dyDescent="0.15"/>
    <row r="93" s="66" customFormat="1" ht="12" x14ac:dyDescent="0.15"/>
    <row r="94" s="66" customFormat="1" ht="12" x14ac:dyDescent="0.15"/>
    <row r="95" s="66" customFormat="1" ht="12" x14ac:dyDescent="0.15"/>
    <row r="96" s="66" customFormat="1" ht="12" x14ac:dyDescent="0.15"/>
    <row r="97" s="66" customFormat="1" ht="12" x14ac:dyDescent="0.15"/>
    <row r="98" s="66" customFormat="1" ht="12" x14ac:dyDescent="0.15"/>
    <row r="99" s="66" customFormat="1" ht="12" x14ac:dyDescent="0.15"/>
    <row r="100" s="66" customFormat="1" ht="12" x14ac:dyDescent="0.15"/>
    <row r="101" s="66" customFormat="1" ht="12" x14ac:dyDescent="0.15"/>
    <row r="102" s="66" customFormat="1" ht="12" x14ac:dyDescent="0.15"/>
    <row r="103" s="66" customFormat="1" ht="12" x14ac:dyDescent="0.15"/>
    <row r="104" s="66" customFormat="1" ht="12" x14ac:dyDescent="0.15"/>
    <row r="105" s="66" customFormat="1" ht="12" x14ac:dyDescent="0.15"/>
    <row r="106" s="66" customFormat="1" ht="12" x14ac:dyDescent="0.15"/>
    <row r="107" s="66" customFormat="1" ht="12" x14ac:dyDescent="0.15"/>
    <row r="108" s="66" customFormat="1" ht="12" x14ac:dyDescent="0.15"/>
    <row r="109" s="66" customFormat="1" ht="12" x14ac:dyDescent="0.15"/>
    <row r="110" s="66" customFormat="1" ht="12" x14ac:dyDescent="0.15"/>
    <row r="111" s="66" customFormat="1" ht="12" x14ac:dyDescent="0.15"/>
    <row r="112" s="66" customFormat="1" ht="12" x14ac:dyDescent="0.15"/>
    <row r="113" s="66" customFormat="1" ht="12" x14ac:dyDescent="0.15"/>
    <row r="114" s="66" customFormat="1" ht="12" x14ac:dyDescent="0.15"/>
    <row r="115" s="66" customFormat="1" ht="12" x14ac:dyDescent="0.15"/>
    <row r="116" s="66" customFormat="1" ht="12" x14ac:dyDescent="0.15"/>
    <row r="117" s="66" customFormat="1" ht="12" x14ac:dyDescent="0.15"/>
    <row r="118" s="66" customFormat="1" ht="12" x14ac:dyDescent="0.15"/>
    <row r="119" s="66" customFormat="1" ht="12" x14ac:dyDescent="0.15"/>
    <row r="120" s="66" customFormat="1" ht="12" x14ac:dyDescent="0.15"/>
    <row r="121" s="66" customFormat="1" ht="12" x14ac:dyDescent="0.15"/>
    <row r="122" s="66" customFormat="1" ht="12" x14ac:dyDescent="0.15"/>
    <row r="123" s="66" customFormat="1" ht="12" x14ac:dyDescent="0.15"/>
    <row r="124" s="66" customFormat="1" ht="12" x14ac:dyDescent="0.15"/>
    <row r="125" s="66" customFormat="1" ht="12" x14ac:dyDescent="0.15"/>
    <row r="126" s="66" customFormat="1" ht="12" x14ac:dyDescent="0.15"/>
    <row r="127" s="66" customFormat="1" ht="12" x14ac:dyDescent="0.15"/>
    <row r="128" s="66" customFormat="1" ht="12" x14ac:dyDescent="0.15"/>
    <row r="129" s="66" customFormat="1" ht="12" x14ac:dyDescent="0.15"/>
    <row r="130" s="66" customFormat="1" ht="12" x14ac:dyDescent="0.15"/>
    <row r="131" s="66" customFormat="1" ht="12" x14ac:dyDescent="0.15"/>
    <row r="132" s="66" customFormat="1" ht="12" x14ac:dyDescent="0.15"/>
    <row r="133" s="66" customFormat="1" ht="12" x14ac:dyDescent="0.15"/>
    <row r="134" s="66" customFormat="1" ht="12" x14ac:dyDescent="0.15"/>
    <row r="135" s="66" customFormat="1" ht="12" x14ac:dyDescent="0.15"/>
    <row r="136" s="66" customFormat="1" ht="12" x14ac:dyDescent="0.15"/>
    <row r="137" s="66" customFormat="1" ht="12" x14ac:dyDescent="0.15"/>
    <row r="138" s="66" customFormat="1" ht="12" x14ac:dyDescent="0.15"/>
    <row r="139" s="66" customFormat="1" ht="12" x14ac:dyDescent="0.15"/>
    <row r="140" s="66" customFormat="1" ht="12" x14ac:dyDescent="0.15"/>
    <row r="141" s="66" customFormat="1" ht="12" x14ac:dyDescent="0.15"/>
    <row r="142" s="66" customFormat="1" ht="12" x14ac:dyDescent="0.15"/>
    <row r="143" s="66" customFormat="1" ht="12" x14ac:dyDescent="0.15"/>
    <row r="144" s="66" customFormat="1" ht="12" x14ac:dyDescent="0.15"/>
    <row r="145" s="66" customFormat="1" ht="12" x14ac:dyDescent="0.15"/>
    <row r="146" s="66" customFormat="1" ht="12" x14ac:dyDescent="0.15"/>
    <row r="147" s="66" customFormat="1" ht="12" x14ac:dyDescent="0.15"/>
    <row r="148" s="66" customFormat="1" ht="12" x14ac:dyDescent="0.15"/>
    <row r="149" s="66" customFormat="1" ht="12" x14ac:dyDescent="0.15"/>
    <row r="150" s="66" customFormat="1" ht="12" x14ac:dyDescent="0.15"/>
    <row r="151" s="66" customFormat="1" ht="12" x14ac:dyDescent="0.15"/>
    <row r="152" s="66" customFormat="1" ht="12" x14ac:dyDescent="0.15"/>
    <row r="153" s="66" customFormat="1" ht="12" x14ac:dyDescent="0.15"/>
    <row r="154" s="66" customFormat="1" ht="12" x14ac:dyDescent="0.15"/>
    <row r="155" s="66" customFormat="1" ht="12" x14ac:dyDescent="0.15"/>
    <row r="156" s="66" customFormat="1" ht="12" x14ac:dyDescent="0.15"/>
    <row r="157" s="66" customFormat="1" ht="12" x14ac:dyDescent="0.15"/>
    <row r="158" s="66" customFormat="1" ht="12" x14ac:dyDescent="0.15"/>
    <row r="159" s="66" customFormat="1" ht="12" x14ac:dyDescent="0.15"/>
    <row r="160" s="66" customFormat="1" ht="12" x14ac:dyDescent="0.15"/>
    <row r="161" s="66" customFormat="1" ht="12" x14ac:dyDescent="0.15"/>
    <row r="162" s="66" customFormat="1" ht="12" x14ac:dyDescent="0.15"/>
    <row r="163" s="66" customFormat="1" ht="12" x14ac:dyDescent="0.15"/>
    <row r="164" s="66" customFormat="1" ht="12" x14ac:dyDescent="0.15"/>
    <row r="165" s="66" customFormat="1" ht="12" x14ac:dyDescent="0.15"/>
    <row r="166" s="66" customFormat="1" ht="12" x14ac:dyDescent="0.15"/>
    <row r="167" s="66" customFormat="1" ht="12" x14ac:dyDescent="0.15"/>
    <row r="168" s="66" customFormat="1" ht="12" x14ac:dyDescent="0.15"/>
    <row r="169" s="66" customFormat="1" ht="12" x14ac:dyDescent="0.15"/>
    <row r="170" s="66" customFormat="1" ht="12" x14ac:dyDescent="0.15"/>
    <row r="171" s="66" customFormat="1" ht="12" x14ac:dyDescent="0.15"/>
    <row r="172" s="66" customFormat="1" ht="12" x14ac:dyDescent="0.15"/>
    <row r="173" s="66" customFormat="1" ht="12" x14ac:dyDescent="0.15"/>
    <row r="174" s="66" customFormat="1" ht="12" x14ac:dyDescent="0.15"/>
    <row r="175" s="66" customFormat="1" ht="12" x14ac:dyDescent="0.15"/>
    <row r="176" s="66" customFormat="1" ht="12" x14ac:dyDescent="0.15"/>
    <row r="177" s="66" customFormat="1" ht="12" x14ac:dyDescent="0.15"/>
    <row r="178" s="66" customFormat="1" ht="12" x14ac:dyDescent="0.15"/>
    <row r="179" s="66" customFormat="1" ht="12" x14ac:dyDescent="0.15"/>
    <row r="180" s="66" customFormat="1" ht="12" x14ac:dyDescent="0.15"/>
    <row r="181" s="66" customFormat="1" ht="12" x14ac:dyDescent="0.15"/>
    <row r="182" s="66" customFormat="1" ht="12" x14ac:dyDescent="0.15"/>
    <row r="183" s="66" customFormat="1" ht="12" x14ac:dyDescent="0.15"/>
    <row r="184" s="66" customFormat="1" ht="12" x14ac:dyDescent="0.15"/>
    <row r="185" s="66" customFormat="1" ht="12" x14ac:dyDescent="0.15"/>
    <row r="186" s="66" customFormat="1" ht="12" x14ac:dyDescent="0.15"/>
    <row r="187" s="66" customFormat="1" ht="12" x14ac:dyDescent="0.15"/>
    <row r="188" s="66" customFormat="1" ht="12" x14ac:dyDescent="0.15"/>
    <row r="189" s="66" customFormat="1" ht="12" x14ac:dyDescent="0.15"/>
    <row r="190" s="66" customFormat="1" ht="12" x14ac:dyDescent="0.15"/>
    <row r="191" s="66" customFormat="1" ht="12" x14ac:dyDescent="0.15"/>
    <row r="192" s="66" customFormat="1" ht="12" x14ac:dyDescent="0.15"/>
    <row r="193" s="66" customFormat="1" ht="12" x14ac:dyDescent="0.15"/>
    <row r="194" s="66" customFormat="1" ht="12" x14ac:dyDescent="0.15"/>
    <row r="195" s="66" customFormat="1" ht="12" x14ac:dyDescent="0.15"/>
    <row r="196" s="66" customFormat="1" ht="12" x14ac:dyDescent="0.15"/>
    <row r="197" s="66" customFormat="1" ht="12" x14ac:dyDescent="0.15"/>
    <row r="198" s="66" customFormat="1" ht="12" x14ac:dyDescent="0.15"/>
    <row r="199" s="66" customFormat="1" ht="12" x14ac:dyDescent="0.15"/>
    <row r="200" s="66" customFormat="1" ht="12" x14ac:dyDescent="0.15"/>
    <row r="201" s="66" customFormat="1" ht="12" x14ac:dyDescent="0.15"/>
    <row r="202" s="66" customFormat="1" ht="12" x14ac:dyDescent="0.15"/>
    <row r="203" s="66" customFormat="1" ht="12" x14ac:dyDescent="0.15"/>
    <row r="204" s="66" customFormat="1" ht="12" x14ac:dyDescent="0.15"/>
    <row r="205" s="66" customFormat="1" ht="12" x14ac:dyDescent="0.15"/>
    <row r="206" s="66" customFormat="1" ht="12" x14ac:dyDescent="0.15"/>
    <row r="207" s="66" customFormat="1" ht="12" x14ac:dyDescent="0.15"/>
    <row r="208" s="66" customFormat="1" ht="12" x14ac:dyDescent="0.15"/>
    <row r="209" s="66" customFormat="1" ht="12" x14ac:dyDescent="0.15"/>
    <row r="210" s="66" customFormat="1" ht="12" x14ac:dyDescent="0.15"/>
    <row r="211" s="66" customFormat="1" ht="12" x14ac:dyDescent="0.15"/>
    <row r="212" s="66" customFormat="1" ht="12" x14ac:dyDescent="0.15"/>
    <row r="213" s="66" customFormat="1" ht="12" x14ac:dyDescent="0.15"/>
    <row r="214" s="66" customFormat="1" ht="12" x14ac:dyDescent="0.15"/>
    <row r="215" s="66" customFormat="1" ht="12" x14ac:dyDescent="0.15"/>
    <row r="216" s="66" customFormat="1" ht="12" x14ac:dyDescent="0.15"/>
    <row r="217" s="66" customFormat="1" ht="12" x14ac:dyDescent="0.15"/>
    <row r="218" s="66" customFormat="1" ht="12" x14ac:dyDescent="0.15"/>
    <row r="219" s="66" customFormat="1" ht="12" x14ac:dyDescent="0.15"/>
    <row r="220" s="66" customFormat="1" ht="12" x14ac:dyDescent="0.15"/>
    <row r="221" s="66" customFormat="1" ht="12" x14ac:dyDescent="0.15"/>
    <row r="222" s="66" customFormat="1" ht="12" x14ac:dyDescent="0.15"/>
    <row r="223" s="66" customFormat="1" ht="12" x14ac:dyDescent="0.15"/>
    <row r="224" s="66" customFormat="1" ht="12" x14ac:dyDescent="0.15"/>
    <row r="225" s="66" customFormat="1" ht="12" x14ac:dyDescent="0.15"/>
    <row r="226" s="66" customFormat="1" ht="12" x14ac:dyDescent="0.15"/>
    <row r="227" s="66" customFormat="1" ht="12" x14ac:dyDescent="0.15"/>
    <row r="228" s="66" customFormat="1" ht="12" x14ac:dyDescent="0.15"/>
    <row r="229" s="66" customFormat="1" ht="12" x14ac:dyDescent="0.15"/>
    <row r="230" s="66" customFormat="1" ht="12" x14ac:dyDescent="0.15"/>
    <row r="231" s="66" customFormat="1" ht="12" x14ac:dyDescent="0.15"/>
    <row r="232" s="66" customFormat="1" ht="12" x14ac:dyDescent="0.15"/>
    <row r="233" s="66" customFormat="1" ht="12" x14ac:dyDescent="0.15"/>
    <row r="234" s="66" customFormat="1" ht="12" x14ac:dyDescent="0.15"/>
    <row r="235" s="66" customFormat="1" ht="12" x14ac:dyDescent="0.15"/>
    <row r="236" s="66" customFormat="1" ht="12" x14ac:dyDescent="0.15"/>
    <row r="237" s="66" customFormat="1" ht="12" x14ac:dyDescent="0.15"/>
    <row r="238" s="66" customFormat="1" ht="12" x14ac:dyDescent="0.15"/>
    <row r="239" s="66" customFormat="1" ht="12" x14ac:dyDescent="0.15"/>
    <row r="240" s="66" customFormat="1" ht="12" x14ac:dyDescent="0.15"/>
    <row r="241" s="66" customFormat="1" ht="12" x14ac:dyDescent="0.15"/>
    <row r="242" s="66" customFormat="1" ht="12" x14ac:dyDescent="0.15"/>
    <row r="243" s="66" customFormat="1" ht="12" x14ac:dyDescent="0.15"/>
    <row r="244" s="66" customFormat="1" ht="12" x14ac:dyDescent="0.15"/>
    <row r="245" s="66" customFormat="1" ht="12" x14ac:dyDescent="0.15"/>
    <row r="246" s="66" customFormat="1" ht="12" x14ac:dyDescent="0.15"/>
    <row r="247" s="66" customFormat="1" ht="12" x14ac:dyDescent="0.15"/>
    <row r="248" s="66" customFormat="1" ht="12" x14ac:dyDescent="0.15"/>
    <row r="249" s="66" customFormat="1" ht="12" x14ac:dyDescent="0.15"/>
    <row r="250" s="66" customFormat="1" ht="12" x14ac:dyDescent="0.15"/>
    <row r="251" s="66" customFormat="1" ht="12" x14ac:dyDescent="0.15"/>
    <row r="252" s="66" customFormat="1" ht="12" x14ac:dyDescent="0.15"/>
    <row r="253" s="66" customFormat="1" ht="12" x14ac:dyDescent="0.15"/>
    <row r="254" s="66" customFormat="1" ht="12" x14ac:dyDescent="0.15"/>
    <row r="255" s="66" customFormat="1" ht="12" x14ac:dyDescent="0.15"/>
    <row r="256" s="66" customFormat="1" ht="12" x14ac:dyDescent="0.15"/>
    <row r="257" s="66" customFormat="1" ht="12" x14ac:dyDescent="0.15"/>
    <row r="258" s="66" customFormat="1" ht="12" x14ac:dyDescent="0.15"/>
    <row r="259" s="66" customFormat="1" ht="12" x14ac:dyDescent="0.15"/>
    <row r="260" s="66" customFormat="1" ht="12" x14ac:dyDescent="0.15"/>
    <row r="261" s="66" customFormat="1" ht="12" x14ac:dyDescent="0.15"/>
    <row r="262" s="66" customFormat="1" ht="12" x14ac:dyDescent="0.15"/>
    <row r="263" s="66" customFormat="1" ht="12" x14ac:dyDescent="0.15"/>
    <row r="264" s="66" customFormat="1" ht="12" x14ac:dyDescent="0.15"/>
    <row r="265" s="66" customFormat="1" ht="12" x14ac:dyDescent="0.15"/>
    <row r="266" s="66" customFormat="1" ht="12" x14ac:dyDescent="0.15"/>
    <row r="267" s="66" customFormat="1" ht="12" x14ac:dyDescent="0.15"/>
    <row r="268" s="66" customFormat="1" ht="12" x14ac:dyDescent="0.15"/>
    <row r="269" s="66" customFormat="1" ht="12" x14ac:dyDescent="0.15"/>
    <row r="270" s="66" customFormat="1" ht="12" x14ac:dyDescent="0.15"/>
    <row r="271" s="66" customFormat="1" ht="12" x14ac:dyDescent="0.15"/>
    <row r="272" s="66" customFormat="1" ht="12" x14ac:dyDescent="0.15"/>
    <row r="273" s="66" customFormat="1" ht="12" x14ac:dyDescent="0.15"/>
    <row r="274" s="66" customFormat="1" ht="12" x14ac:dyDescent="0.15"/>
    <row r="275" s="66" customFormat="1" ht="12" x14ac:dyDescent="0.15"/>
    <row r="276" s="66" customFormat="1" ht="12" x14ac:dyDescent="0.15"/>
    <row r="277" s="66" customFormat="1" ht="12" x14ac:dyDescent="0.15"/>
    <row r="278" s="66" customFormat="1" ht="12" x14ac:dyDescent="0.15"/>
    <row r="279" s="66" customFormat="1" ht="12" x14ac:dyDescent="0.15"/>
    <row r="280" s="66" customFormat="1" ht="12" x14ac:dyDescent="0.15"/>
    <row r="281" s="66" customFormat="1" ht="12" x14ac:dyDescent="0.15"/>
    <row r="282" s="66" customFormat="1" ht="12" x14ac:dyDescent="0.15"/>
    <row r="283" s="66" customFormat="1" ht="12" x14ac:dyDescent="0.15"/>
    <row r="284" s="66" customFormat="1" ht="12" x14ac:dyDescent="0.15"/>
    <row r="285" s="66" customFormat="1" ht="12" x14ac:dyDescent="0.15"/>
    <row r="286" s="66" customFormat="1" ht="12" x14ac:dyDescent="0.15"/>
    <row r="287" s="66" customFormat="1" ht="12" x14ac:dyDescent="0.15"/>
    <row r="288" s="66" customFormat="1" ht="12" x14ac:dyDescent="0.15"/>
    <row r="289" s="66" customFormat="1" ht="12" x14ac:dyDescent="0.15"/>
    <row r="290" s="66" customFormat="1" ht="12" x14ac:dyDescent="0.15"/>
    <row r="291" s="66" customFormat="1" ht="12" x14ac:dyDescent="0.15"/>
    <row r="292" s="66" customFormat="1" ht="12" x14ac:dyDescent="0.15"/>
    <row r="293" s="66" customFormat="1" ht="12" x14ac:dyDescent="0.15"/>
    <row r="294" s="66" customFormat="1" ht="12" x14ac:dyDescent="0.15"/>
    <row r="295" s="66" customFormat="1" ht="12" x14ac:dyDescent="0.15"/>
    <row r="296" s="66" customFormat="1" ht="12" x14ac:dyDescent="0.15"/>
    <row r="297" s="66" customFormat="1" ht="12" x14ac:dyDescent="0.15"/>
    <row r="298" s="66" customFormat="1" ht="12" x14ac:dyDescent="0.15"/>
    <row r="299" s="66" customFormat="1" ht="12" x14ac:dyDescent="0.15"/>
    <row r="300" s="66" customFormat="1" ht="12" x14ac:dyDescent="0.15"/>
    <row r="301" s="66" customFormat="1" ht="12" x14ac:dyDescent="0.15"/>
    <row r="302" s="66" customFormat="1" ht="12" x14ac:dyDescent="0.15"/>
    <row r="303" s="66" customFormat="1" ht="12" x14ac:dyDescent="0.15"/>
    <row r="304" s="66" customFormat="1" ht="12" x14ac:dyDescent="0.15"/>
    <row r="305" s="66" customFormat="1" ht="12" x14ac:dyDescent="0.15"/>
    <row r="306" s="66" customFormat="1" ht="12" x14ac:dyDescent="0.15"/>
    <row r="307" s="66" customFormat="1" ht="12" x14ac:dyDescent="0.15"/>
    <row r="308" s="66" customFormat="1" ht="12" x14ac:dyDescent="0.15"/>
    <row r="309" s="66" customFormat="1" ht="12" x14ac:dyDescent="0.15"/>
    <row r="310" s="66" customFormat="1" ht="12" x14ac:dyDescent="0.15"/>
    <row r="311" s="66" customFormat="1" ht="12" x14ac:dyDescent="0.15"/>
    <row r="312" s="66" customFormat="1" ht="12" x14ac:dyDescent="0.15"/>
    <row r="313" s="66" customFormat="1" ht="12" x14ac:dyDescent="0.15"/>
    <row r="314" s="66" customFormat="1" ht="12" x14ac:dyDescent="0.15"/>
    <row r="315" s="66" customFormat="1" ht="12" x14ac:dyDescent="0.15"/>
    <row r="316" s="66" customFormat="1" ht="12" x14ac:dyDescent="0.15"/>
    <row r="317" s="66" customFormat="1" ht="12" x14ac:dyDescent="0.15"/>
    <row r="318" s="66" customFormat="1" ht="12" x14ac:dyDescent="0.15"/>
    <row r="319" s="66" customFormat="1" ht="12" x14ac:dyDescent="0.15"/>
    <row r="320" s="66" customFormat="1" ht="12" x14ac:dyDescent="0.15"/>
    <row r="321" s="66" customFormat="1" ht="12" x14ac:dyDescent="0.15"/>
    <row r="322" s="66" customFormat="1" ht="12" x14ac:dyDescent="0.15"/>
    <row r="323" s="66" customFormat="1" ht="12" x14ac:dyDescent="0.15"/>
    <row r="324" s="66" customFormat="1" ht="12" x14ac:dyDescent="0.15"/>
    <row r="325" s="66" customFormat="1" ht="12" x14ac:dyDescent="0.15"/>
    <row r="326" s="66" customFormat="1" ht="12" x14ac:dyDescent="0.15"/>
    <row r="327" s="66" customFormat="1" ht="12" x14ac:dyDescent="0.15"/>
    <row r="328" s="66" customFormat="1" ht="12" x14ac:dyDescent="0.15"/>
    <row r="329" s="66" customFormat="1" ht="12" x14ac:dyDescent="0.15"/>
    <row r="330" s="66" customFormat="1" ht="12" x14ac:dyDescent="0.15"/>
    <row r="331" s="66" customFormat="1" ht="12" x14ac:dyDescent="0.15"/>
    <row r="332" s="66" customFormat="1" ht="12" x14ac:dyDescent="0.15"/>
    <row r="333" s="66" customFormat="1" ht="12" x14ac:dyDescent="0.15"/>
    <row r="334" s="66" customFormat="1" ht="12" x14ac:dyDescent="0.15"/>
    <row r="335" s="66" customFormat="1" ht="12" x14ac:dyDescent="0.15"/>
    <row r="336" s="66" customFormat="1" ht="12" x14ac:dyDescent="0.15"/>
    <row r="337" s="66" customFormat="1" ht="12" x14ac:dyDescent="0.15"/>
    <row r="338" s="66" customFormat="1" ht="12" x14ac:dyDescent="0.15"/>
    <row r="339" s="66" customFormat="1" ht="12" x14ac:dyDescent="0.15"/>
    <row r="340" s="66" customFormat="1" ht="12" x14ac:dyDescent="0.15"/>
    <row r="341" s="66" customFormat="1" ht="12" x14ac:dyDescent="0.15"/>
    <row r="342" s="66" customFormat="1" ht="12" x14ac:dyDescent="0.15"/>
    <row r="343" s="66" customFormat="1" ht="12" x14ac:dyDescent="0.15"/>
    <row r="344" s="66" customFormat="1" ht="12" x14ac:dyDescent="0.15"/>
    <row r="345" s="66" customFormat="1" ht="12" x14ac:dyDescent="0.15"/>
    <row r="346" s="66" customFormat="1" ht="12" x14ac:dyDescent="0.15"/>
    <row r="347" s="66" customFormat="1" ht="12" x14ac:dyDescent="0.15"/>
    <row r="348" s="66" customFormat="1" ht="12" x14ac:dyDescent="0.15"/>
    <row r="349" s="66" customFormat="1" ht="12" x14ac:dyDescent="0.15"/>
    <row r="350" s="66" customFormat="1" ht="12" x14ac:dyDescent="0.15"/>
    <row r="351" s="66" customFormat="1" ht="12" x14ac:dyDescent="0.15"/>
    <row r="352" s="66" customFormat="1" ht="12" x14ac:dyDescent="0.15"/>
    <row r="353" s="66" customFormat="1" ht="12" x14ac:dyDescent="0.15"/>
    <row r="354" s="66" customFormat="1" ht="12" x14ac:dyDescent="0.15"/>
    <row r="355" s="66" customFormat="1" ht="12" x14ac:dyDescent="0.15"/>
    <row r="356" s="66" customFormat="1" ht="12" x14ac:dyDescent="0.15"/>
    <row r="357" s="66" customFormat="1" ht="12" x14ac:dyDescent="0.15"/>
    <row r="358" s="66" customFormat="1" ht="12" x14ac:dyDescent="0.15"/>
    <row r="359" s="66" customFormat="1" ht="12" x14ac:dyDescent="0.15"/>
    <row r="360" s="66" customFormat="1" ht="12" x14ac:dyDescent="0.15"/>
    <row r="361" s="66" customFormat="1" ht="12" x14ac:dyDescent="0.15"/>
    <row r="362" s="66" customFormat="1" ht="12" x14ac:dyDescent="0.15"/>
    <row r="363" s="66" customFormat="1" ht="12" x14ac:dyDescent="0.15"/>
    <row r="364" s="66" customFormat="1" ht="12" x14ac:dyDescent="0.15"/>
    <row r="365" s="66" customFormat="1" ht="12" x14ac:dyDescent="0.15"/>
    <row r="366" s="66" customFormat="1" ht="12" x14ac:dyDescent="0.15"/>
    <row r="367" s="66" customFormat="1" ht="12" x14ac:dyDescent="0.15"/>
    <row r="368" s="66" customFormat="1" ht="12" x14ac:dyDescent="0.15"/>
    <row r="369" s="66" customFormat="1" ht="12" x14ac:dyDescent="0.15"/>
    <row r="370" s="66" customFormat="1" ht="12" x14ac:dyDescent="0.15"/>
    <row r="371" s="66" customFormat="1" ht="12" x14ac:dyDescent="0.15"/>
    <row r="372" s="66" customFormat="1" ht="12" x14ac:dyDescent="0.15"/>
    <row r="373" s="66" customFormat="1" ht="12" x14ac:dyDescent="0.15"/>
    <row r="374" s="66" customFormat="1" ht="12" x14ac:dyDescent="0.15"/>
    <row r="375" s="66" customFormat="1" ht="12" x14ac:dyDescent="0.15"/>
    <row r="376" s="66" customFormat="1" ht="12" x14ac:dyDescent="0.15"/>
    <row r="377" s="66" customFormat="1" ht="12" x14ac:dyDescent="0.15"/>
    <row r="378" s="66" customFormat="1" ht="12" x14ac:dyDescent="0.15"/>
    <row r="379" s="66" customFormat="1" ht="12" x14ac:dyDescent="0.15"/>
    <row r="380" s="66" customFormat="1" ht="12" x14ac:dyDescent="0.15"/>
    <row r="381" s="66" customFormat="1" ht="12" x14ac:dyDescent="0.15"/>
    <row r="382" s="66" customFormat="1" ht="12" x14ac:dyDescent="0.15"/>
    <row r="383" s="66" customFormat="1" ht="12" x14ac:dyDescent="0.15"/>
    <row r="384" s="66" customFormat="1" ht="12" x14ac:dyDescent="0.15"/>
    <row r="385" s="66" customFormat="1" ht="12" x14ac:dyDescent="0.15"/>
    <row r="386" s="66" customFormat="1" ht="12" x14ac:dyDescent="0.15"/>
    <row r="387" s="66" customFormat="1" ht="12" x14ac:dyDescent="0.15"/>
    <row r="388" s="66" customFormat="1" ht="12" x14ac:dyDescent="0.15"/>
    <row r="389" s="66" customFormat="1" ht="12" x14ac:dyDescent="0.15"/>
    <row r="390" s="66" customFormat="1" ht="12" x14ac:dyDescent="0.15"/>
    <row r="391" s="66" customFormat="1" ht="12" x14ac:dyDescent="0.15"/>
    <row r="392" s="66" customFormat="1" ht="12" x14ac:dyDescent="0.15"/>
    <row r="393" s="66" customFormat="1" ht="12" x14ac:dyDescent="0.15"/>
    <row r="394" s="66" customFormat="1" ht="12" x14ac:dyDescent="0.15"/>
    <row r="395" s="66" customFormat="1" ht="12" x14ac:dyDescent="0.15"/>
    <row r="396" s="66" customFormat="1" ht="12" x14ac:dyDescent="0.15"/>
    <row r="397" s="66" customFormat="1" ht="12" x14ac:dyDescent="0.15"/>
    <row r="398" s="66" customFormat="1" ht="12" x14ac:dyDescent="0.15"/>
    <row r="399" s="66" customFormat="1" ht="12" x14ac:dyDescent="0.15"/>
    <row r="400" s="66" customFormat="1" ht="12" x14ac:dyDescent="0.15"/>
  </sheetData>
  <mergeCells count="10">
    <mergeCell ref="Z3:AB3"/>
    <mergeCell ref="W3:Y3"/>
    <mergeCell ref="T3:V3"/>
    <mergeCell ref="Q3:S3"/>
    <mergeCell ref="A3:A4"/>
    <mergeCell ref="N3:P3"/>
    <mergeCell ref="B3:D3"/>
    <mergeCell ref="E3:G3"/>
    <mergeCell ref="H3:J3"/>
    <mergeCell ref="K3:M3"/>
  </mergeCells>
  <phoneticPr fontId="1"/>
  <pageMargins left="0.70866141732283472" right="0.78740157480314965" top="0.55118110236220474" bottom="0.59055118110236227" header="0.51181102362204722" footer="0.51181102362204722"/>
  <pageSetup paperSize="9" scale="68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/>
  </sheetViews>
  <sheetFormatPr defaultRowHeight="13.5" x14ac:dyDescent="0.15"/>
  <cols>
    <col min="1" max="1" width="12.75" style="1" customWidth="1"/>
    <col min="2" max="6" width="9.625" style="1" customWidth="1"/>
    <col min="7" max="7" width="10.625" style="1" customWidth="1"/>
    <col min="8" max="9" width="9.625" style="1" customWidth="1"/>
    <col min="10" max="16384" width="9" style="1"/>
  </cols>
  <sheetData>
    <row r="1" spans="1:10" ht="24" customHeight="1" x14ac:dyDescent="0.15">
      <c r="A1" s="315" t="s">
        <v>1805</v>
      </c>
    </row>
    <row r="2" spans="1:10" ht="9" customHeight="1" x14ac:dyDescent="0.15"/>
    <row r="3" spans="1:10" x14ac:dyDescent="0.15">
      <c r="A3" s="300" t="s">
        <v>1804</v>
      </c>
    </row>
    <row r="4" spans="1:10" x14ac:dyDescent="0.15">
      <c r="A4" s="300" t="s">
        <v>1803</v>
      </c>
    </row>
    <row r="5" spans="1:10" x14ac:dyDescent="0.15">
      <c r="A5" s="300" t="s">
        <v>1802</v>
      </c>
    </row>
    <row r="6" spans="1:10" x14ac:dyDescent="0.15">
      <c r="A6" s="300" t="s">
        <v>1801</v>
      </c>
      <c r="B6" s="300"/>
    </row>
    <row r="7" spans="1:10" ht="9" customHeight="1" x14ac:dyDescent="0.15">
      <c r="A7" s="86"/>
      <c r="B7" s="86"/>
      <c r="C7" s="86"/>
      <c r="D7" s="86"/>
      <c r="E7" s="86"/>
      <c r="F7" s="86"/>
      <c r="G7" s="86"/>
      <c r="H7" s="86"/>
      <c r="I7" s="86"/>
    </row>
    <row r="8" spans="1:10" x14ac:dyDescent="0.15">
      <c r="A8" s="454" t="s">
        <v>95</v>
      </c>
      <c r="B8" s="458" t="s">
        <v>1800</v>
      </c>
      <c r="C8" s="459"/>
      <c r="D8" s="459"/>
      <c r="E8" s="459"/>
      <c r="F8" s="459"/>
      <c r="G8" s="460"/>
      <c r="H8" s="299" t="s">
        <v>1799</v>
      </c>
      <c r="I8" s="298"/>
      <c r="J8" s="71"/>
    </row>
    <row r="9" spans="1:10" x14ac:dyDescent="0.15">
      <c r="A9" s="507"/>
      <c r="B9" s="58" t="s">
        <v>1798</v>
      </c>
      <c r="C9" s="458" t="s">
        <v>1797</v>
      </c>
      <c r="D9" s="459"/>
      <c r="E9" s="460"/>
      <c r="F9" s="410" t="s">
        <v>1796</v>
      </c>
      <c r="G9" s="410" t="s">
        <v>89</v>
      </c>
      <c r="H9" s="297" t="s">
        <v>1795</v>
      </c>
      <c r="I9" s="296"/>
      <c r="J9" s="71"/>
    </row>
    <row r="10" spans="1:10" x14ac:dyDescent="0.15">
      <c r="A10" s="455"/>
      <c r="B10" s="295" t="s">
        <v>1794</v>
      </c>
      <c r="C10" s="411" t="s">
        <v>143</v>
      </c>
      <c r="D10" s="411" t="s">
        <v>87</v>
      </c>
      <c r="E10" s="411" t="s">
        <v>86</v>
      </c>
      <c r="F10" s="411" t="s">
        <v>1793</v>
      </c>
      <c r="G10" s="411" t="s">
        <v>1792</v>
      </c>
      <c r="H10" s="411" t="s">
        <v>1791</v>
      </c>
      <c r="I10" s="411" t="s">
        <v>92</v>
      </c>
      <c r="J10" s="71"/>
    </row>
    <row r="11" spans="1:10" ht="7.5" customHeight="1" x14ac:dyDescent="0.15">
      <c r="B11" s="84"/>
      <c r="J11" s="71"/>
    </row>
    <row r="12" spans="1:10" x14ac:dyDescent="0.15">
      <c r="A12" s="83" t="s">
        <v>1514</v>
      </c>
      <c r="B12" s="294">
        <v>25</v>
      </c>
      <c r="C12" s="277">
        <v>149156</v>
      </c>
      <c r="D12" s="277">
        <v>71788</v>
      </c>
      <c r="E12" s="277">
        <v>77368</v>
      </c>
      <c r="F12" s="66">
        <v>18.899999999999999</v>
      </c>
      <c r="G12" s="290">
        <v>5966.2</v>
      </c>
      <c r="H12" s="66">
        <f>ROUND(B12/381.58*100,1)</f>
        <v>6.6</v>
      </c>
      <c r="I12" s="66">
        <f>ROUND(C12/237041*100,1)</f>
        <v>62.9</v>
      </c>
      <c r="J12" s="71"/>
    </row>
    <row r="13" spans="1:10" ht="9" customHeight="1" x14ac:dyDescent="0.15">
      <c r="A13" s="81"/>
      <c r="B13" s="293"/>
      <c r="C13" s="277"/>
      <c r="D13" s="277"/>
      <c r="E13" s="277"/>
      <c r="F13" s="66"/>
      <c r="G13" s="290"/>
      <c r="H13" s="66"/>
      <c r="I13" s="66"/>
      <c r="J13" s="71"/>
    </row>
    <row r="14" spans="1:10" x14ac:dyDescent="0.15">
      <c r="A14" s="81" t="s">
        <v>1790</v>
      </c>
      <c r="B14" s="293">
        <v>27.5</v>
      </c>
      <c r="C14" s="277">
        <v>158012</v>
      </c>
      <c r="D14" s="277">
        <v>76081</v>
      </c>
      <c r="E14" s="277">
        <v>81931</v>
      </c>
      <c r="F14" s="66">
        <v>5.9</v>
      </c>
      <c r="G14" s="290">
        <v>5745.9</v>
      </c>
      <c r="H14" s="66">
        <f>ROUND(B14/381.58*100,1)</f>
        <v>7.2</v>
      </c>
      <c r="I14" s="66">
        <f>ROUND(C14/245158*100,1)</f>
        <v>64.5</v>
      </c>
      <c r="J14" s="71"/>
    </row>
    <row r="15" spans="1:10" ht="9" customHeight="1" x14ac:dyDescent="0.15">
      <c r="A15" s="66"/>
      <c r="B15" s="293"/>
      <c r="C15" s="277"/>
      <c r="D15" s="277"/>
      <c r="E15" s="277"/>
      <c r="F15" s="66"/>
      <c r="G15" s="290"/>
      <c r="H15" s="66"/>
      <c r="I15" s="66"/>
      <c r="J15" s="71"/>
    </row>
    <row r="16" spans="1:10" x14ac:dyDescent="0.15">
      <c r="A16" s="83" t="s">
        <v>1789</v>
      </c>
      <c r="B16" s="293">
        <v>29.4</v>
      </c>
      <c r="C16" s="277">
        <v>168520</v>
      </c>
      <c r="D16" s="277">
        <v>81350</v>
      </c>
      <c r="E16" s="277">
        <v>87170</v>
      </c>
      <c r="F16" s="66">
        <v>6.7</v>
      </c>
      <c r="G16" s="290">
        <v>5732</v>
      </c>
      <c r="H16" s="66">
        <f>ROUND(B16/381.34*100,1)</f>
        <v>7.7</v>
      </c>
      <c r="I16" s="66">
        <f>ROUND(C16/249487*100,1)</f>
        <v>67.5</v>
      </c>
      <c r="J16" s="71"/>
    </row>
    <row r="17" spans="1:10" ht="9" customHeight="1" x14ac:dyDescent="0.15">
      <c r="A17" s="66"/>
      <c r="B17" s="293"/>
      <c r="C17" s="277"/>
      <c r="D17" s="277"/>
      <c r="E17" s="277"/>
      <c r="F17" s="66"/>
      <c r="G17" s="290"/>
      <c r="H17" s="66"/>
      <c r="I17" s="66"/>
      <c r="J17" s="71"/>
    </row>
    <row r="18" spans="1:10" x14ac:dyDescent="0.15">
      <c r="A18" s="81" t="s">
        <v>123</v>
      </c>
      <c r="B18" s="293">
        <v>30.5</v>
      </c>
      <c r="C18" s="277">
        <v>176475</v>
      </c>
      <c r="D18" s="277">
        <v>85419</v>
      </c>
      <c r="E18" s="277">
        <v>91056</v>
      </c>
      <c r="F18" s="66">
        <v>4.7</v>
      </c>
      <c r="G18" s="290">
        <v>5782.3</v>
      </c>
      <c r="H18" s="289">
        <f>ROUND(B18/381.34*100,1)</f>
        <v>8</v>
      </c>
      <c r="I18" s="66">
        <f>ROUND(C18/254488*100,1)</f>
        <v>69.3</v>
      </c>
      <c r="J18" s="71"/>
    </row>
    <row r="19" spans="1:10" ht="9" customHeight="1" x14ac:dyDescent="0.15">
      <c r="A19" s="81"/>
      <c r="B19" s="293"/>
      <c r="C19" s="277"/>
      <c r="D19" s="277"/>
      <c r="E19" s="277"/>
      <c r="F19" s="66"/>
      <c r="G19" s="290"/>
      <c r="H19" s="289"/>
      <c r="I19" s="66"/>
      <c r="J19" s="71"/>
    </row>
    <row r="20" spans="1:10" x14ac:dyDescent="0.15">
      <c r="A20" s="81" t="s">
        <v>1633</v>
      </c>
      <c r="B20" s="293">
        <v>30.91</v>
      </c>
      <c r="C20" s="277">
        <v>177763</v>
      </c>
      <c r="D20" s="277">
        <v>86129</v>
      </c>
      <c r="E20" s="277">
        <v>91634</v>
      </c>
      <c r="F20" s="66">
        <v>0.7</v>
      </c>
      <c r="G20" s="290">
        <f>C20/B20</f>
        <v>5750.9867356842442</v>
      </c>
      <c r="H20" s="289">
        <f>ROUND(B20/381.34*100,1)</f>
        <v>8.1</v>
      </c>
      <c r="I20" s="66">
        <f>ROUND(C20/255369*100,1)</f>
        <v>69.599999999999994</v>
      </c>
      <c r="J20" s="71"/>
    </row>
    <row r="21" spans="1:10" ht="9" customHeight="1" x14ac:dyDescent="0.15">
      <c r="A21" s="81"/>
      <c r="B21" s="293"/>
      <c r="C21" s="277"/>
      <c r="D21" s="277"/>
      <c r="E21" s="277"/>
      <c r="F21" s="66"/>
      <c r="G21" s="290"/>
      <c r="H21" s="289"/>
      <c r="I21" s="66"/>
      <c r="J21" s="71"/>
    </row>
    <row r="22" spans="1:10" x14ac:dyDescent="0.15">
      <c r="A22" s="81" t="s">
        <v>1632</v>
      </c>
      <c r="B22" s="293">
        <v>31.55</v>
      </c>
      <c r="C22" s="277">
        <v>177402</v>
      </c>
      <c r="D22" s="277">
        <v>85195</v>
      </c>
      <c r="E22" s="277">
        <v>92207</v>
      </c>
      <c r="F22" s="291">
        <f>100*(C22-C20)/C20</f>
        <v>-0.20307938097354342</v>
      </c>
      <c r="G22" s="290">
        <f>C22/B22</f>
        <v>5622.8843106180666</v>
      </c>
      <c r="H22" s="289">
        <f>ROUND(B22/381.34*100,1)</f>
        <v>8.3000000000000007</v>
      </c>
      <c r="I22" s="66">
        <f>ROUND(C22/256012*100,1)</f>
        <v>69.3</v>
      </c>
      <c r="J22" s="71"/>
    </row>
    <row r="23" spans="1:10" ht="9" customHeight="1" x14ac:dyDescent="0.15">
      <c r="A23" s="81"/>
      <c r="B23" s="293"/>
      <c r="C23" s="277"/>
      <c r="D23" s="277"/>
      <c r="E23" s="277"/>
      <c r="F23" s="291"/>
      <c r="G23" s="290"/>
      <c r="H23" s="289"/>
      <c r="I23" s="66"/>
      <c r="J23" s="71"/>
    </row>
    <row r="24" spans="1:10" x14ac:dyDescent="0.15">
      <c r="A24" s="81" t="s">
        <v>1631</v>
      </c>
      <c r="B24" s="293">
        <v>32.29</v>
      </c>
      <c r="C24" s="277">
        <v>178410</v>
      </c>
      <c r="D24" s="277">
        <v>84805</v>
      </c>
      <c r="E24" s="277">
        <v>93605</v>
      </c>
      <c r="F24" s="291">
        <v>0.6</v>
      </c>
      <c r="G24" s="290">
        <v>5525.2</v>
      </c>
      <c r="H24" s="289">
        <f>ROUND(B24/381.34*100,1)</f>
        <v>8.5</v>
      </c>
      <c r="I24" s="66">
        <f>ROUND(C24/254244*100,1)</f>
        <v>70.2</v>
      </c>
      <c r="J24" s="71"/>
    </row>
    <row r="25" spans="1:10" ht="9" customHeight="1" x14ac:dyDescent="0.15">
      <c r="A25" s="81"/>
      <c r="B25" s="293"/>
      <c r="C25" s="277"/>
      <c r="D25" s="277"/>
      <c r="E25" s="277"/>
      <c r="F25" s="291"/>
      <c r="G25" s="290"/>
      <c r="H25" s="289"/>
      <c r="I25" s="66"/>
      <c r="J25" s="71"/>
    </row>
    <row r="26" spans="1:10" x14ac:dyDescent="0.15">
      <c r="A26" s="81" t="s">
        <v>1630</v>
      </c>
      <c r="B26" s="292">
        <v>33</v>
      </c>
      <c r="C26" s="277">
        <v>180878</v>
      </c>
      <c r="D26" s="277">
        <v>86436</v>
      </c>
      <c r="E26" s="277">
        <v>94442</v>
      </c>
      <c r="F26" s="291">
        <f>100*(C26-C24)/C24</f>
        <v>1.3833305307998431</v>
      </c>
      <c r="G26" s="290">
        <f>C26/B26</f>
        <v>5481.151515151515</v>
      </c>
      <c r="H26" s="289">
        <f>ROUND(B26/381.3*100,1)</f>
        <v>8.6999999999999993</v>
      </c>
      <c r="I26" s="66">
        <f>ROUND(C26/253832*100,1)</f>
        <v>71.3</v>
      </c>
      <c r="J26" s="71"/>
    </row>
    <row r="27" spans="1:10" ht="9" customHeight="1" x14ac:dyDescent="0.15">
      <c r="A27" s="81"/>
      <c r="B27" s="292"/>
      <c r="C27" s="277"/>
      <c r="D27" s="277"/>
      <c r="E27" s="277"/>
      <c r="F27" s="291"/>
      <c r="G27" s="290"/>
      <c r="H27" s="289"/>
      <c r="I27" s="66"/>
      <c r="J27" s="71"/>
    </row>
    <row r="28" spans="1:10" x14ac:dyDescent="0.15">
      <c r="A28" s="83" t="s">
        <v>2096</v>
      </c>
      <c r="B28" s="292">
        <v>37</v>
      </c>
      <c r="C28" s="277">
        <v>184382</v>
      </c>
      <c r="D28" s="277">
        <v>88168</v>
      </c>
      <c r="E28" s="277">
        <v>96214</v>
      </c>
      <c r="F28" s="291">
        <f>100*(C28-C26)/C26</f>
        <v>1.9372173509216157</v>
      </c>
      <c r="G28" s="290">
        <f>C28/B28</f>
        <v>4983.2972972972975</v>
      </c>
      <c r="H28" s="289">
        <f>ROUND(B28/381.3*100,1)</f>
        <v>9.6999999999999993</v>
      </c>
      <c r="I28" s="66">
        <f>ROUND(C28/247590*100,1)</f>
        <v>74.5</v>
      </c>
      <c r="J28" s="71"/>
    </row>
    <row r="29" spans="1:10" ht="7.5" customHeight="1" x14ac:dyDescent="0.15">
      <c r="A29" s="86"/>
      <c r="B29" s="247"/>
      <c r="C29" s="86"/>
      <c r="D29" s="86"/>
      <c r="E29" s="86"/>
      <c r="F29" s="86"/>
      <c r="G29" s="86"/>
      <c r="H29" s="86"/>
      <c r="I29" s="86"/>
      <c r="J29" s="71"/>
    </row>
    <row r="30" spans="1:10" x14ac:dyDescent="0.15">
      <c r="A30" s="66" t="s">
        <v>1629</v>
      </c>
    </row>
    <row r="31" spans="1:10" x14ac:dyDescent="0.15">
      <c r="E31" s="288"/>
    </row>
    <row r="32" spans="1:10" x14ac:dyDescent="0.15">
      <c r="A32" s="1" t="s">
        <v>1788</v>
      </c>
    </row>
    <row r="33" spans="1:1" x14ac:dyDescent="0.15">
      <c r="A33" s="1" t="s">
        <v>1787</v>
      </c>
    </row>
  </sheetData>
  <mergeCells count="3">
    <mergeCell ref="A8:A10"/>
    <mergeCell ref="C9:E9"/>
    <mergeCell ref="B8:G8"/>
  </mergeCells>
  <phoneticPr fontId="1"/>
  <pageMargins left="0.70866141732283472" right="0.78740157480314965" top="0.55118110236220474" bottom="0.59055118110236227" header="0.51181102362204722" footer="0.51181102362204722"/>
  <pageSetup paperSize="9" scale="68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zoomScaleNormal="100" workbookViewId="0"/>
  </sheetViews>
  <sheetFormatPr defaultRowHeight="13.5" x14ac:dyDescent="0.15"/>
  <cols>
    <col min="1" max="1" width="11.5" style="85" customWidth="1"/>
    <col min="2" max="2" width="7.625" style="85" customWidth="1"/>
    <col min="3" max="3" width="7.5" style="85" customWidth="1"/>
    <col min="4" max="13" width="6.625" style="85" customWidth="1"/>
    <col min="14" max="16384" width="9" style="85"/>
  </cols>
  <sheetData>
    <row r="1" spans="1:13" ht="24" customHeight="1" x14ac:dyDescent="0.15">
      <c r="A1" s="315" t="s">
        <v>1828</v>
      </c>
    </row>
    <row r="2" spans="1:13" ht="9" customHeight="1" x14ac:dyDescent="0.15"/>
    <row r="3" spans="1:13" x14ac:dyDescent="0.15">
      <c r="A3" s="314" t="s">
        <v>1827</v>
      </c>
    </row>
    <row r="4" spans="1:13" ht="9" customHeight="1" x14ac:dyDescent="0.15">
      <c r="A4" s="301"/>
      <c r="B4" s="301"/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</row>
    <row r="5" spans="1:13" ht="13.5" customHeight="1" x14ac:dyDescent="0.15">
      <c r="A5" s="454" t="s">
        <v>95</v>
      </c>
      <c r="B5" s="456" t="s">
        <v>143</v>
      </c>
      <c r="C5" s="508" t="s">
        <v>1826</v>
      </c>
      <c r="D5" s="456" t="s">
        <v>1825</v>
      </c>
      <c r="E5" s="458" t="s">
        <v>1824</v>
      </c>
      <c r="F5" s="459"/>
      <c r="G5" s="459"/>
      <c r="H5" s="460"/>
      <c r="I5" s="526" t="s">
        <v>1823</v>
      </c>
      <c r="J5" s="526" t="s">
        <v>1822</v>
      </c>
      <c r="K5" s="526" t="s">
        <v>1821</v>
      </c>
      <c r="L5" s="456" t="s">
        <v>1820</v>
      </c>
      <c r="M5" s="523" t="s">
        <v>1819</v>
      </c>
    </row>
    <row r="6" spans="1:13" x14ac:dyDescent="0.15">
      <c r="A6" s="507"/>
      <c r="B6" s="527"/>
      <c r="C6" s="516"/>
      <c r="D6" s="509"/>
      <c r="E6" s="456" t="s">
        <v>143</v>
      </c>
      <c r="F6" s="410" t="s">
        <v>1818</v>
      </c>
      <c r="G6" s="456" t="s">
        <v>1817</v>
      </c>
      <c r="H6" s="456" t="s">
        <v>1816</v>
      </c>
      <c r="I6" s="521"/>
      <c r="J6" s="521"/>
      <c r="K6" s="521"/>
      <c r="L6" s="509"/>
      <c r="M6" s="524"/>
    </row>
    <row r="7" spans="1:13" x14ac:dyDescent="0.15">
      <c r="A7" s="455"/>
      <c r="B7" s="528"/>
      <c r="C7" s="313" t="s">
        <v>1815</v>
      </c>
      <c r="D7" s="457"/>
      <c r="E7" s="457"/>
      <c r="F7" s="312" t="s">
        <v>1814</v>
      </c>
      <c r="G7" s="457"/>
      <c r="H7" s="457"/>
      <c r="I7" s="522"/>
      <c r="J7" s="522"/>
      <c r="K7" s="522"/>
      <c r="L7" s="457"/>
      <c r="M7" s="525"/>
    </row>
    <row r="8" spans="1:13" ht="6" customHeight="1" x14ac:dyDescent="0.15">
      <c r="A8" s="287"/>
      <c r="B8" s="267"/>
      <c r="C8" s="287"/>
      <c r="D8" s="287"/>
      <c r="E8" s="287"/>
      <c r="F8" s="287"/>
      <c r="G8" s="287"/>
      <c r="H8" s="287"/>
      <c r="I8" s="287"/>
      <c r="J8" s="287"/>
      <c r="K8" s="287"/>
      <c r="L8" s="287"/>
      <c r="M8" s="287"/>
    </row>
    <row r="9" spans="1:13" x14ac:dyDescent="0.15">
      <c r="A9" s="311" t="s">
        <v>1813</v>
      </c>
      <c r="B9" s="267">
        <v>264</v>
      </c>
      <c r="C9" s="287">
        <v>164</v>
      </c>
      <c r="D9" s="287">
        <v>24</v>
      </c>
      <c r="E9" s="306" t="s">
        <v>1483</v>
      </c>
      <c r="F9" s="306" t="s">
        <v>1483</v>
      </c>
      <c r="G9" s="306" t="s">
        <v>1483</v>
      </c>
      <c r="H9" s="306" t="s">
        <v>1483</v>
      </c>
      <c r="I9" s="306" t="s">
        <v>1483</v>
      </c>
      <c r="J9" s="306">
        <v>31</v>
      </c>
      <c r="K9" s="306" t="s">
        <v>1483</v>
      </c>
      <c r="L9" s="306" t="s">
        <v>1483</v>
      </c>
      <c r="M9" s="306">
        <v>25</v>
      </c>
    </row>
    <row r="10" spans="1:13" x14ac:dyDescent="0.15">
      <c r="A10" s="307" t="s">
        <v>1812</v>
      </c>
      <c r="B10" s="267">
        <v>261</v>
      </c>
      <c r="C10" s="287">
        <v>129</v>
      </c>
      <c r="D10" s="287">
        <v>15</v>
      </c>
      <c r="E10" s="306" t="s">
        <v>1483</v>
      </c>
      <c r="F10" s="306" t="s">
        <v>1483</v>
      </c>
      <c r="G10" s="306" t="s">
        <v>1483</v>
      </c>
      <c r="H10" s="306" t="s">
        <v>1483</v>
      </c>
      <c r="I10" s="306" t="s">
        <v>1483</v>
      </c>
      <c r="J10" s="306">
        <v>33</v>
      </c>
      <c r="K10" s="306" t="s">
        <v>1483</v>
      </c>
      <c r="L10" s="306" t="s">
        <v>1483</v>
      </c>
      <c r="M10" s="306">
        <v>55</v>
      </c>
    </row>
    <row r="11" spans="1:13" x14ac:dyDescent="0.15">
      <c r="A11" s="311" t="s">
        <v>1811</v>
      </c>
      <c r="B11" s="267">
        <v>397</v>
      </c>
      <c r="C11" s="287">
        <v>180</v>
      </c>
      <c r="D11" s="287">
        <v>55</v>
      </c>
      <c r="E11" s="306">
        <v>31</v>
      </c>
      <c r="F11" s="306">
        <v>14</v>
      </c>
      <c r="G11" s="306" t="s">
        <v>1483</v>
      </c>
      <c r="H11" s="306">
        <v>17</v>
      </c>
      <c r="I11" s="306" t="s">
        <v>1483</v>
      </c>
      <c r="J11" s="306">
        <v>37</v>
      </c>
      <c r="K11" s="306" t="s">
        <v>1483</v>
      </c>
      <c r="L11" s="306" t="s">
        <v>1483</v>
      </c>
      <c r="M11" s="306">
        <v>94</v>
      </c>
    </row>
    <row r="12" spans="1:13" x14ac:dyDescent="0.15">
      <c r="A12" s="307" t="s">
        <v>123</v>
      </c>
      <c r="B12" s="267">
        <v>605</v>
      </c>
      <c r="C12" s="287">
        <v>231</v>
      </c>
      <c r="D12" s="287">
        <v>171</v>
      </c>
      <c r="E12" s="287">
        <v>68</v>
      </c>
      <c r="F12" s="287">
        <v>28</v>
      </c>
      <c r="G12" s="287">
        <v>8</v>
      </c>
      <c r="H12" s="287">
        <v>32</v>
      </c>
      <c r="I12" s="287">
        <v>5</v>
      </c>
      <c r="J12" s="287">
        <v>49</v>
      </c>
      <c r="K12" s="287">
        <v>21</v>
      </c>
      <c r="L12" s="287">
        <v>6</v>
      </c>
      <c r="M12" s="287">
        <v>48</v>
      </c>
    </row>
    <row r="13" spans="1:13" x14ac:dyDescent="0.15">
      <c r="A13" s="307" t="s">
        <v>1810</v>
      </c>
      <c r="B13" s="267">
        <v>882</v>
      </c>
      <c r="C13" s="287">
        <v>300</v>
      </c>
      <c r="D13" s="287">
        <v>327</v>
      </c>
      <c r="E13" s="287">
        <v>95</v>
      </c>
      <c r="F13" s="287">
        <v>65</v>
      </c>
      <c r="G13" s="287">
        <v>5</v>
      </c>
      <c r="H13" s="287">
        <v>25</v>
      </c>
      <c r="I13" s="287">
        <v>10</v>
      </c>
      <c r="J13" s="287">
        <v>52</v>
      </c>
      <c r="K13" s="287">
        <v>30</v>
      </c>
      <c r="L13" s="287">
        <v>7</v>
      </c>
      <c r="M13" s="287">
        <v>52</v>
      </c>
    </row>
    <row r="14" spans="1:13" ht="6" customHeight="1" x14ac:dyDescent="0.15">
      <c r="A14" s="310"/>
      <c r="B14" s="309"/>
      <c r="C14" s="308"/>
      <c r="D14" s="308"/>
      <c r="E14" s="308"/>
      <c r="F14" s="308"/>
      <c r="G14" s="308"/>
      <c r="H14" s="308"/>
      <c r="I14" s="308"/>
      <c r="J14" s="308"/>
      <c r="K14" s="308"/>
      <c r="L14" s="308"/>
      <c r="M14" s="308"/>
    </row>
    <row r="15" spans="1:13" x14ac:dyDescent="0.15">
      <c r="A15" s="307" t="s">
        <v>1809</v>
      </c>
      <c r="B15" s="305">
        <v>1039</v>
      </c>
      <c r="C15" s="303">
        <v>358</v>
      </c>
      <c r="D15" s="303">
        <v>372</v>
      </c>
      <c r="E15" s="304">
        <f>SUM(F15:H15)</f>
        <v>125</v>
      </c>
      <c r="F15" s="303">
        <v>112</v>
      </c>
      <c r="G15" s="303">
        <v>8</v>
      </c>
      <c r="H15" s="287">
        <v>5</v>
      </c>
      <c r="I15" s="303">
        <v>8</v>
      </c>
      <c r="J15" s="303">
        <v>57</v>
      </c>
      <c r="K15" s="303">
        <v>13</v>
      </c>
      <c r="L15" s="303">
        <v>4</v>
      </c>
      <c r="M15" s="303">
        <v>102</v>
      </c>
    </row>
    <row r="16" spans="1:13" x14ac:dyDescent="0.15">
      <c r="A16" s="306" t="s">
        <v>1314</v>
      </c>
      <c r="B16" s="305">
        <v>370</v>
      </c>
      <c r="C16" s="303">
        <v>101</v>
      </c>
      <c r="D16" s="303">
        <v>153</v>
      </c>
      <c r="E16" s="304">
        <f>SUM(F16:H16)</f>
        <v>14</v>
      </c>
      <c r="F16" s="303">
        <v>11</v>
      </c>
      <c r="G16" s="303">
        <v>2</v>
      </c>
      <c r="H16" s="287">
        <v>1</v>
      </c>
      <c r="I16" s="303">
        <v>7</v>
      </c>
      <c r="J16" s="303">
        <v>28</v>
      </c>
      <c r="K16" s="303">
        <v>8</v>
      </c>
      <c r="L16" s="303">
        <v>2</v>
      </c>
      <c r="M16" s="303">
        <v>57</v>
      </c>
    </row>
    <row r="17" spans="1:13" x14ac:dyDescent="0.15">
      <c r="A17" s="306" t="s">
        <v>1313</v>
      </c>
      <c r="B17" s="305">
        <v>669</v>
      </c>
      <c r="C17" s="303">
        <v>257</v>
      </c>
      <c r="D17" s="303">
        <v>219</v>
      </c>
      <c r="E17" s="304">
        <f>SUM(F17:H17)</f>
        <v>111</v>
      </c>
      <c r="F17" s="303">
        <v>101</v>
      </c>
      <c r="G17" s="303">
        <v>6</v>
      </c>
      <c r="H17" s="287">
        <v>4</v>
      </c>
      <c r="I17" s="303">
        <v>1</v>
      </c>
      <c r="J17" s="303">
        <v>29</v>
      </c>
      <c r="K17" s="303">
        <v>5</v>
      </c>
      <c r="L17" s="303">
        <v>2</v>
      </c>
      <c r="M17" s="303">
        <v>45</v>
      </c>
    </row>
    <row r="18" spans="1:13" ht="6" customHeight="1" x14ac:dyDescent="0.15">
      <c r="A18" s="306"/>
      <c r="B18" s="305"/>
      <c r="C18" s="303"/>
      <c r="D18" s="303"/>
      <c r="E18" s="304"/>
      <c r="F18" s="303"/>
      <c r="G18" s="303"/>
      <c r="H18" s="287"/>
      <c r="I18" s="303"/>
      <c r="J18" s="303"/>
      <c r="K18" s="303"/>
      <c r="L18" s="303"/>
      <c r="M18" s="303"/>
    </row>
    <row r="19" spans="1:13" x14ac:dyDescent="0.15">
      <c r="A19" s="307" t="s">
        <v>1808</v>
      </c>
      <c r="B19" s="305">
        <v>1128</v>
      </c>
      <c r="C19" s="303">
        <v>396</v>
      </c>
      <c r="D19" s="303">
        <v>349</v>
      </c>
      <c r="E19" s="304">
        <v>152</v>
      </c>
      <c r="F19" s="303">
        <v>124</v>
      </c>
      <c r="G19" s="303">
        <v>16</v>
      </c>
      <c r="H19" s="287">
        <v>12</v>
      </c>
      <c r="I19" s="303">
        <v>8</v>
      </c>
      <c r="J19" s="303">
        <v>50</v>
      </c>
      <c r="K19" s="303">
        <v>13</v>
      </c>
      <c r="L19" s="303">
        <v>3</v>
      </c>
      <c r="M19" s="303">
        <v>157</v>
      </c>
    </row>
    <row r="20" spans="1:13" x14ac:dyDescent="0.15">
      <c r="A20" s="306" t="s">
        <v>1314</v>
      </c>
      <c r="B20" s="305">
        <v>379</v>
      </c>
      <c r="C20" s="303">
        <v>106</v>
      </c>
      <c r="D20" s="303">
        <v>127</v>
      </c>
      <c r="E20" s="304">
        <v>18</v>
      </c>
      <c r="F20" s="303">
        <v>11</v>
      </c>
      <c r="G20" s="303">
        <v>1</v>
      </c>
      <c r="H20" s="287">
        <v>6</v>
      </c>
      <c r="I20" s="303">
        <v>7</v>
      </c>
      <c r="J20" s="303">
        <v>30</v>
      </c>
      <c r="K20" s="303">
        <v>9</v>
      </c>
      <c r="L20" s="303">
        <v>1</v>
      </c>
      <c r="M20" s="303">
        <v>81</v>
      </c>
    </row>
    <row r="21" spans="1:13" x14ac:dyDescent="0.15">
      <c r="A21" s="306" t="s">
        <v>1313</v>
      </c>
      <c r="B21" s="305">
        <v>749</v>
      </c>
      <c r="C21" s="303">
        <v>290</v>
      </c>
      <c r="D21" s="303">
        <v>222</v>
      </c>
      <c r="E21" s="304">
        <v>134</v>
      </c>
      <c r="F21" s="303">
        <v>113</v>
      </c>
      <c r="G21" s="303">
        <v>15</v>
      </c>
      <c r="H21" s="287">
        <v>6</v>
      </c>
      <c r="I21" s="303">
        <v>1</v>
      </c>
      <c r="J21" s="303">
        <v>20</v>
      </c>
      <c r="K21" s="303">
        <v>4</v>
      </c>
      <c r="L21" s="303">
        <v>2</v>
      </c>
      <c r="M21" s="303">
        <v>76</v>
      </c>
    </row>
    <row r="22" spans="1:13" ht="6" customHeight="1" x14ac:dyDescent="0.15">
      <c r="A22" s="306"/>
      <c r="B22" s="305"/>
      <c r="C22" s="303"/>
      <c r="D22" s="303"/>
      <c r="E22" s="304"/>
      <c r="F22" s="303"/>
      <c r="G22" s="303"/>
      <c r="H22" s="287"/>
      <c r="I22" s="303"/>
      <c r="J22" s="303"/>
      <c r="K22" s="303"/>
      <c r="L22" s="303"/>
      <c r="M22" s="303"/>
    </row>
    <row r="23" spans="1:13" x14ac:dyDescent="0.15">
      <c r="A23" s="307" t="s">
        <v>1807</v>
      </c>
      <c r="B23" s="305">
        <v>1037</v>
      </c>
      <c r="C23" s="303">
        <v>333</v>
      </c>
      <c r="D23" s="303">
        <v>316</v>
      </c>
      <c r="E23" s="304">
        <v>178</v>
      </c>
      <c r="F23" s="303">
        <v>143</v>
      </c>
      <c r="G23" s="303">
        <v>14</v>
      </c>
      <c r="H23" s="287">
        <v>21</v>
      </c>
      <c r="I23" s="303">
        <v>14</v>
      </c>
      <c r="J23" s="303">
        <v>45</v>
      </c>
      <c r="K23" s="303">
        <v>13</v>
      </c>
      <c r="L23" s="303">
        <v>8</v>
      </c>
      <c r="M23" s="303">
        <v>130</v>
      </c>
    </row>
    <row r="24" spans="1:13" x14ac:dyDescent="0.15">
      <c r="A24" s="306" t="s">
        <v>1314</v>
      </c>
      <c r="B24" s="305">
        <v>351</v>
      </c>
      <c r="C24" s="303">
        <v>87</v>
      </c>
      <c r="D24" s="303">
        <v>108</v>
      </c>
      <c r="E24" s="304">
        <v>28</v>
      </c>
      <c r="F24" s="303">
        <v>14</v>
      </c>
      <c r="G24" s="303">
        <v>3</v>
      </c>
      <c r="H24" s="287">
        <v>11</v>
      </c>
      <c r="I24" s="303">
        <v>10</v>
      </c>
      <c r="J24" s="303">
        <v>29</v>
      </c>
      <c r="K24" s="303">
        <v>10</v>
      </c>
      <c r="L24" s="303">
        <v>3</v>
      </c>
      <c r="M24" s="303">
        <v>76</v>
      </c>
    </row>
    <row r="25" spans="1:13" x14ac:dyDescent="0.15">
      <c r="A25" s="306" t="s">
        <v>1313</v>
      </c>
      <c r="B25" s="305">
        <v>686</v>
      </c>
      <c r="C25" s="303">
        <v>246</v>
      </c>
      <c r="D25" s="303">
        <v>208</v>
      </c>
      <c r="E25" s="304">
        <v>150</v>
      </c>
      <c r="F25" s="303">
        <v>129</v>
      </c>
      <c r="G25" s="303">
        <v>11</v>
      </c>
      <c r="H25" s="287">
        <v>10</v>
      </c>
      <c r="I25" s="303">
        <v>4</v>
      </c>
      <c r="J25" s="303">
        <v>16</v>
      </c>
      <c r="K25" s="303">
        <v>3</v>
      </c>
      <c r="L25" s="303">
        <v>5</v>
      </c>
      <c r="M25" s="303">
        <v>54</v>
      </c>
    </row>
    <row r="26" spans="1:13" ht="6" customHeight="1" x14ac:dyDescent="0.15">
      <c r="A26" s="306"/>
      <c r="B26" s="305"/>
      <c r="C26" s="303"/>
      <c r="D26" s="303"/>
      <c r="E26" s="304"/>
      <c r="F26" s="303"/>
      <c r="G26" s="303"/>
      <c r="H26" s="287"/>
      <c r="I26" s="303"/>
      <c r="J26" s="303"/>
      <c r="K26" s="303"/>
      <c r="L26" s="303"/>
      <c r="M26" s="303"/>
    </row>
    <row r="27" spans="1:13" x14ac:dyDescent="0.15">
      <c r="A27" s="311" t="s">
        <v>2097</v>
      </c>
      <c r="B27" s="305">
        <v>1156</v>
      </c>
      <c r="C27" s="303">
        <v>248</v>
      </c>
      <c r="D27" s="303">
        <v>310</v>
      </c>
      <c r="E27" s="304">
        <v>282</v>
      </c>
      <c r="F27" s="303">
        <v>127</v>
      </c>
      <c r="G27" s="303">
        <v>13</v>
      </c>
      <c r="H27" s="287">
        <v>142</v>
      </c>
      <c r="I27" s="303">
        <v>13</v>
      </c>
      <c r="J27" s="303">
        <v>39</v>
      </c>
      <c r="K27" s="303">
        <v>10</v>
      </c>
      <c r="L27" s="303">
        <v>4</v>
      </c>
      <c r="M27" s="303">
        <v>250</v>
      </c>
    </row>
    <row r="28" spans="1:13" x14ac:dyDescent="0.15">
      <c r="A28" s="306" t="s">
        <v>1314</v>
      </c>
      <c r="B28" s="305">
        <v>481</v>
      </c>
      <c r="C28" s="303">
        <v>63</v>
      </c>
      <c r="D28" s="303">
        <v>129</v>
      </c>
      <c r="E28" s="304">
        <v>119</v>
      </c>
      <c r="F28" s="303">
        <v>17</v>
      </c>
      <c r="G28" s="303">
        <v>3</v>
      </c>
      <c r="H28" s="287">
        <v>99</v>
      </c>
      <c r="I28" s="303">
        <v>10</v>
      </c>
      <c r="J28" s="303">
        <v>20</v>
      </c>
      <c r="K28" s="303">
        <v>9</v>
      </c>
      <c r="L28" s="303">
        <v>3</v>
      </c>
      <c r="M28" s="303">
        <v>128</v>
      </c>
    </row>
    <row r="29" spans="1:13" x14ac:dyDescent="0.15">
      <c r="A29" s="306" t="s">
        <v>1313</v>
      </c>
      <c r="B29" s="305">
        <v>675</v>
      </c>
      <c r="C29" s="303">
        <v>185</v>
      </c>
      <c r="D29" s="303">
        <v>181</v>
      </c>
      <c r="E29" s="304">
        <v>163</v>
      </c>
      <c r="F29" s="303">
        <v>110</v>
      </c>
      <c r="G29" s="303">
        <v>10</v>
      </c>
      <c r="H29" s="287">
        <v>43</v>
      </c>
      <c r="I29" s="303">
        <v>3</v>
      </c>
      <c r="J29" s="303">
        <v>19</v>
      </c>
      <c r="K29" s="303">
        <v>1</v>
      </c>
      <c r="L29" s="303">
        <v>1</v>
      </c>
      <c r="M29" s="303">
        <v>122</v>
      </c>
    </row>
    <row r="30" spans="1:13" ht="6" customHeight="1" x14ac:dyDescent="0.15">
      <c r="A30" s="301"/>
      <c r="B30" s="302"/>
      <c r="C30" s="301"/>
      <c r="D30" s="301"/>
      <c r="E30" s="301"/>
      <c r="F30" s="301"/>
      <c r="G30" s="301"/>
      <c r="H30" s="301"/>
      <c r="I30" s="301"/>
      <c r="J30" s="301"/>
      <c r="K30" s="301"/>
      <c r="L30" s="301"/>
      <c r="M30" s="301"/>
    </row>
    <row r="31" spans="1:13" x14ac:dyDescent="0.15">
      <c r="A31" s="287" t="s">
        <v>1464</v>
      </c>
    </row>
    <row r="32" spans="1:13" x14ac:dyDescent="0.15">
      <c r="A32" s="287" t="s">
        <v>1806</v>
      </c>
    </row>
  </sheetData>
  <mergeCells count="13">
    <mergeCell ref="A5:A7"/>
    <mergeCell ref="B5:B7"/>
    <mergeCell ref="E5:H5"/>
    <mergeCell ref="D5:D7"/>
    <mergeCell ref="E6:E7"/>
    <mergeCell ref="G6:G7"/>
    <mergeCell ref="H6:H7"/>
    <mergeCell ref="C5:C6"/>
    <mergeCell ref="M5:M7"/>
    <mergeCell ref="I5:I7"/>
    <mergeCell ref="J5:J7"/>
    <mergeCell ref="K5:K7"/>
    <mergeCell ref="L5:L7"/>
  </mergeCells>
  <phoneticPr fontId="1"/>
  <pageMargins left="0.70866141732283472" right="0.78740157480314965" top="0.55118110236220474" bottom="0.59055118110236227" header="0.51181102362204722" footer="0.51181102362204722"/>
  <pageSetup paperSize="9" scale="6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7"/>
  <sheetViews>
    <sheetView zoomScaleNormal="100" zoomScaleSheetLayoutView="100" workbookViewId="0">
      <pane ySplit="7" topLeftCell="A8" activePane="bottomLeft" state="frozen"/>
      <selection pane="bottomLeft"/>
    </sheetView>
  </sheetViews>
  <sheetFormatPr defaultRowHeight="13.5" x14ac:dyDescent="0.15"/>
  <cols>
    <col min="1" max="1" width="11.75" style="1" customWidth="1"/>
    <col min="2" max="3" width="9.875" style="1" customWidth="1"/>
    <col min="4" max="5" width="9.5" style="1" customWidth="1"/>
    <col min="6" max="6" width="6.75" style="1" customWidth="1"/>
    <col min="7" max="7" width="8.5" style="1" customWidth="1"/>
    <col min="8" max="8" width="10.375" style="2" customWidth="1"/>
    <col min="9" max="9" width="10.125" style="1" customWidth="1"/>
    <col min="10" max="16384" width="9" style="1"/>
  </cols>
  <sheetData>
    <row r="1" spans="1:10" s="3" customFormat="1" ht="24" customHeight="1" x14ac:dyDescent="0.15">
      <c r="A1" s="425" t="s">
        <v>97</v>
      </c>
      <c r="B1" s="4"/>
      <c r="C1" s="4"/>
      <c r="D1" s="4"/>
      <c r="E1" s="4"/>
      <c r="F1" s="4"/>
      <c r="G1" s="4"/>
      <c r="H1" s="5"/>
      <c r="I1" s="4"/>
    </row>
    <row r="2" spans="1:10" s="3" customFormat="1" ht="6" customHeight="1" x14ac:dyDescent="0.2">
      <c r="A2" s="65"/>
      <c r="B2" s="4"/>
      <c r="C2" s="4"/>
      <c r="D2" s="4"/>
      <c r="E2" s="4"/>
      <c r="F2" s="4"/>
      <c r="G2" s="4"/>
      <c r="H2" s="5"/>
      <c r="I2" s="4"/>
    </row>
    <row r="3" spans="1:10" s="3" customFormat="1" x14ac:dyDescent="0.15">
      <c r="A3" s="10" t="s">
        <v>2086</v>
      </c>
      <c r="B3" s="4"/>
      <c r="C3" s="4"/>
      <c r="D3" s="4"/>
      <c r="E3" s="4"/>
      <c r="F3" s="4"/>
      <c r="G3" s="4"/>
      <c r="H3" s="5"/>
      <c r="I3" s="4"/>
    </row>
    <row r="4" spans="1:10" s="3" customFormat="1" x14ac:dyDescent="0.15">
      <c r="A4" s="10" t="s">
        <v>96</v>
      </c>
      <c r="B4" s="4"/>
      <c r="C4" s="4"/>
      <c r="D4" s="4"/>
      <c r="E4" s="4"/>
      <c r="F4" s="4"/>
      <c r="G4" s="4"/>
      <c r="H4" s="5"/>
      <c r="I4" s="4"/>
    </row>
    <row r="5" spans="1:10" s="3" customFormat="1" ht="6" customHeight="1" x14ac:dyDescent="0.15">
      <c r="A5" s="64"/>
      <c r="B5" s="62"/>
      <c r="C5" s="62"/>
      <c r="D5" s="62"/>
      <c r="E5" s="62"/>
      <c r="F5" s="62"/>
      <c r="G5" s="62"/>
      <c r="H5" s="63"/>
      <c r="I5" s="62"/>
    </row>
    <row r="6" spans="1:10" s="3" customFormat="1" x14ac:dyDescent="0.15">
      <c r="A6" s="454" t="s">
        <v>95</v>
      </c>
      <c r="B6" s="456" t="s">
        <v>94</v>
      </c>
      <c r="C6" s="458" t="s">
        <v>93</v>
      </c>
      <c r="D6" s="459"/>
      <c r="E6" s="460"/>
      <c r="F6" s="410" t="s">
        <v>92</v>
      </c>
      <c r="G6" s="410" t="s">
        <v>91</v>
      </c>
      <c r="H6" s="61" t="s">
        <v>90</v>
      </c>
      <c r="I6" s="410" t="s">
        <v>89</v>
      </c>
    </row>
    <row r="7" spans="1:10" s="3" customFormat="1" x14ac:dyDescent="0.15">
      <c r="A7" s="455"/>
      <c r="B7" s="457"/>
      <c r="C7" s="411" t="s">
        <v>88</v>
      </c>
      <c r="D7" s="411" t="s">
        <v>87</v>
      </c>
      <c r="E7" s="411" t="s">
        <v>86</v>
      </c>
      <c r="F7" s="411" t="s">
        <v>85</v>
      </c>
      <c r="G7" s="411" t="s">
        <v>84</v>
      </c>
      <c r="H7" s="60" t="s">
        <v>83</v>
      </c>
      <c r="I7" s="59" t="s">
        <v>82</v>
      </c>
    </row>
    <row r="8" spans="1:10" s="3" customFormat="1" ht="6" customHeight="1" x14ac:dyDescent="0.15">
      <c r="A8" s="56"/>
      <c r="B8" s="58"/>
      <c r="C8" s="56"/>
      <c r="D8" s="56"/>
      <c r="E8" s="56"/>
      <c r="F8" s="10"/>
      <c r="G8" s="56"/>
      <c r="H8" s="57"/>
      <c r="I8" s="56"/>
    </row>
    <row r="9" spans="1:10" s="3" customFormat="1" ht="14.1" customHeight="1" x14ac:dyDescent="0.15">
      <c r="A9" s="55" t="s">
        <v>81</v>
      </c>
      <c r="B9" s="46">
        <v>20082</v>
      </c>
      <c r="C9" s="45">
        <v>116757</v>
      </c>
      <c r="D9" s="45">
        <v>58253</v>
      </c>
      <c r="E9" s="45">
        <v>58504</v>
      </c>
      <c r="F9" s="45"/>
      <c r="G9" s="50">
        <f>C9/B9</f>
        <v>5.8140125485509415</v>
      </c>
      <c r="H9" s="42">
        <f>ROUND(D9/E9*100,1)</f>
        <v>99.6</v>
      </c>
      <c r="I9" s="47">
        <v>306</v>
      </c>
      <c r="J9" s="38"/>
    </row>
    <row r="10" spans="1:10" s="3" customFormat="1" ht="14.1" customHeight="1" x14ac:dyDescent="0.15">
      <c r="A10" s="52" t="s">
        <v>80</v>
      </c>
      <c r="B10" s="46">
        <v>21755</v>
      </c>
      <c r="C10" s="51">
        <v>128670</v>
      </c>
      <c r="D10" s="51">
        <v>64290</v>
      </c>
      <c r="E10" s="51">
        <v>64380</v>
      </c>
      <c r="F10" s="48">
        <v>10.199999999999999</v>
      </c>
      <c r="G10" s="50">
        <f>C10/B10</f>
        <v>5.9145024132383357</v>
      </c>
      <c r="H10" s="42">
        <f>ROUND(D10/E10*100,1)</f>
        <v>99.9</v>
      </c>
      <c r="I10" s="9">
        <v>337.2</v>
      </c>
      <c r="J10" s="38"/>
    </row>
    <row r="11" spans="1:10" s="3" customFormat="1" ht="14.1" customHeight="1" x14ac:dyDescent="0.15">
      <c r="A11" s="33" t="s">
        <v>79</v>
      </c>
      <c r="B11" s="46">
        <v>23723</v>
      </c>
      <c r="C11" s="51">
        <v>139693</v>
      </c>
      <c r="D11" s="51">
        <v>69741</v>
      </c>
      <c r="E11" s="51">
        <v>69952</v>
      </c>
      <c r="F11" s="48">
        <f>(C11-C10)/C10*100</f>
        <v>8.566876505790006</v>
      </c>
      <c r="G11" s="50">
        <f>C11/B11</f>
        <v>5.8885048265396449</v>
      </c>
      <c r="H11" s="42">
        <f>ROUND(D11/E11*100,1)</f>
        <v>99.7</v>
      </c>
      <c r="I11" s="9">
        <v>366.1</v>
      </c>
      <c r="J11" s="38"/>
    </row>
    <row r="12" spans="1:10" s="3" customFormat="1" ht="14.1" customHeight="1" x14ac:dyDescent="0.15">
      <c r="A12" s="52" t="s">
        <v>46</v>
      </c>
      <c r="B12" s="46">
        <v>24574</v>
      </c>
      <c r="C12" s="51">
        <v>145037</v>
      </c>
      <c r="D12" s="51">
        <v>72191</v>
      </c>
      <c r="E12" s="51">
        <v>72846</v>
      </c>
      <c r="F12" s="48">
        <f>(C12-C11)/C11*100</f>
        <v>3.825531701660069</v>
      </c>
      <c r="G12" s="50">
        <f>C12/B12</f>
        <v>5.9020509481565879</v>
      </c>
      <c r="H12" s="42">
        <f>ROUND(D12/E12*100,1)</f>
        <v>99.1</v>
      </c>
      <c r="I12" s="9">
        <v>380.1</v>
      </c>
      <c r="J12" s="38"/>
    </row>
    <row r="13" spans="1:10" s="3" customFormat="1" ht="14.1" customHeight="1" x14ac:dyDescent="0.15">
      <c r="A13" s="52" t="s">
        <v>78</v>
      </c>
      <c r="B13" s="46">
        <v>24795</v>
      </c>
      <c r="C13" s="51">
        <v>144577</v>
      </c>
      <c r="D13" s="51">
        <v>70764</v>
      </c>
      <c r="E13" s="51">
        <v>73813</v>
      </c>
      <c r="F13" s="44">
        <f>(C13-C12)/C12*100</f>
        <v>-0.31716044871308702</v>
      </c>
      <c r="G13" s="50">
        <f>C13/B13</f>
        <v>5.8308933252671906</v>
      </c>
      <c r="H13" s="42">
        <f>ROUND(D13/E13*100,1)</f>
        <v>95.9</v>
      </c>
      <c r="I13" s="9">
        <v>378.9</v>
      </c>
      <c r="J13" s="38"/>
    </row>
    <row r="14" spans="1:10" s="3" customFormat="1" ht="6" customHeight="1" x14ac:dyDescent="0.15">
      <c r="A14" s="52"/>
      <c r="B14" s="46"/>
      <c r="C14" s="51"/>
      <c r="D14" s="51"/>
      <c r="E14" s="51"/>
      <c r="F14" s="44"/>
      <c r="G14" s="50"/>
      <c r="H14" s="42"/>
      <c r="I14" s="9"/>
      <c r="J14" s="38"/>
    </row>
    <row r="15" spans="1:10" s="3" customFormat="1" ht="14.1" customHeight="1" x14ac:dyDescent="0.15">
      <c r="A15" s="52" t="s">
        <v>34</v>
      </c>
      <c r="B15" s="46">
        <v>31216</v>
      </c>
      <c r="C15" s="51">
        <v>174587</v>
      </c>
      <c r="D15" s="51">
        <v>83830</v>
      </c>
      <c r="E15" s="51">
        <v>90757</v>
      </c>
      <c r="F15" s="48">
        <f>(C15-C13)/C13*100</f>
        <v>20.75710521037233</v>
      </c>
      <c r="G15" s="50">
        <f>C15/B15</f>
        <v>5.5928690415171705</v>
      </c>
      <c r="H15" s="42">
        <f>ROUND(D15/E15*100,1)</f>
        <v>92.4</v>
      </c>
      <c r="I15" s="9">
        <v>457.5</v>
      </c>
      <c r="J15" s="38"/>
    </row>
    <row r="16" spans="1:10" s="3" customFormat="1" ht="14.1" customHeight="1" x14ac:dyDescent="0.15">
      <c r="A16" s="52" t="s">
        <v>31</v>
      </c>
      <c r="B16" s="46">
        <v>33103</v>
      </c>
      <c r="C16" s="51">
        <v>180569</v>
      </c>
      <c r="D16" s="51">
        <v>87755</v>
      </c>
      <c r="E16" s="51">
        <v>92814</v>
      </c>
      <c r="F16" s="48">
        <f>(C16-C15)/C15*100</f>
        <v>3.4263719520926528</v>
      </c>
      <c r="G16" s="50">
        <f>C16/B16</f>
        <v>5.4547624082409447</v>
      </c>
      <c r="H16" s="42">
        <f>ROUND(D16/E16*100,1)</f>
        <v>94.5</v>
      </c>
      <c r="I16" s="9">
        <v>473.2</v>
      </c>
      <c r="J16" s="38"/>
    </row>
    <row r="17" spans="1:10" s="3" customFormat="1" ht="14.1" customHeight="1" x14ac:dyDescent="0.15">
      <c r="A17" s="52" t="s">
        <v>77</v>
      </c>
      <c r="B17" s="46">
        <v>34707</v>
      </c>
      <c r="C17" s="51">
        <v>183799</v>
      </c>
      <c r="D17" s="51">
        <v>88839</v>
      </c>
      <c r="E17" s="51">
        <v>94960</v>
      </c>
      <c r="F17" s="48">
        <f>(C17-C16)/C16*100</f>
        <v>1.7887898808765623</v>
      </c>
      <c r="G17" s="50">
        <f>C17/B17</f>
        <v>5.2957328492811246</v>
      </c>
      <c r="H17" s="42">
        <f>ROUND(D17/E17*100,1)</f>
        <v>93.6</v>
      </c>
      <c r="I17" s="9">
        <v>481.7</v>
      </c>
      <c r="J17" s="38"/>
    </row>
    <row r="18" spans="1:10" s="3" customFormat="1" ht="14.1" customHeight="1" x14ac:dyDescent="0.15">
      <c r="A18" s="52" t="s">
        <v>76</v>
      </c>
      <c r="B18" s="46">
        <v>39411</v>
      </c>
      <c r="C18" s="51">
        <v>188597</v>
      </c>
      <c r="D18" s="51">
        <v>90755</v>
      </c>
      <c r="E18" s="51">
        <v>97842</v>
      </c>
      <c r="F18" s="48">
        <f>(C18-C17)/C17*100</f>
        <v>2.6104603398277466</v>
      </c>
      <c r="G18" s="50">
        <f>C18/B18</f>
        <v>4.7853898657735154</v>
      </c>
      <c r="H18" s="42">
        <f>ROUND(D18/E18*100,1)</f>
        <v>92.8</v>
      </c>
      <c r="I18" s="9">
        <v>494.3</v>
      </c>
      <c r="J18" s="38"/>
    </row>
    <row r="19" spans="1:10" s="3" customFormat="1" ht="14.1" customHeight="1" x14ac:dyDescent="0.15">
      <c r="A19" s="52" t="s">
        <v>75</v>
      </c>
      <c r="B19" s="46">
        <v>44845</v>
      </c>
      <c r="C19" s="51">
        <v>193737</v>
      </c>
      <c r="D19" s="51">
        <v>93044</v>
      </c>
      <c r="E19" s="51">
        <v>100693</v>
      </c>
      <c r="F19" s="48">
        <f>(C19-C18)/C18*100</f>
        <v>2.7253879966277301</v>
      </c>
      <c r="G19" s="50">
        <f>C19/B19</f>
        <v>4.3201471735979489</v>
      </c>
      <c r="H19" s="42">
        <f>ROUND(D19/E19*100,1)</f>
        <v>92.4</v>
      </c>
      <c r="I19" s="9">
        <v>507.7</v>
      </c>
      <c r="J19" s="38"/>
    </row>
    <row r="20" spans="1:10" s="3" customFormat="1" ht="6" customHeight="1" x14ac:dyDescent="0.15">
      <c r="A20" s="52"/>
      <c r="B20" s="46"/>
      <c r="C20" s="51"/>
      <c r="D20" s="51"/>
      <c r="E20" s="51"/>
      <c r="F20" s="48"/>
      <c r="G20" s="50"/>
      <c r="H20" s="42"/>
      <c r="I20" s="9"/>
      <c r="J20" s="38"/>
    </row>
    <row r="21" spans="1:10" s="3" customFormat="1" ht="14.1" customHeight="1" x14ac:dyDescent="0.15">
      <c r="A21" s="52" t="s">
        <v>74</v>
      </c>
      <c r="B21" s="46">
        <v>52243</v>
      </c>
      <c r="C21" s="51">
        <v>204127</v>
      </c>
      <c r="D21" s="51">
        <v>98152</v>
      </c>
      <c r="E21" s="51">
        <v>105975</v>
      </c>
      <c r="F21" s="48">
        <f>(C21-C19)/C19*100</f>
        <v>5.3629404811677688</v>
      </c>
      <c r="G21" s="50">
        <f>C21/B21</f>
        <v>3.907260302815688</v>
      </c>
      <c r="H21" s="42">
        <f>ROUND(D21/E21*100,1)</f>
        <v>92.6</v>
      </c>
      <c r="I21" s="48">
        <v>535</v>
      </c>
      <c r="J21" s="38"/>
    </row>
    <row r="22" spans="1:10" s="3" customFormat="1" ht="14.1" customHeight="1" x14ac:dyDescent="0.15">
      <c r="A22" s="52" t="s">
        <v>73</v>
      </c>
      <c r="B22" s="46">
        <v>53775</v>
      </c>
      <c r="C22" s="51">
        <v>206748</v>
      </c>
      <c r="D22" s="51">
        <v>99243</v>
      </c>
      <c r="E22" s="51">
        <v>107505</v>
      </c>
      <c r="F22" s="48">
        <f>(C22-C21)/C21*100</f>
        <v>1.2840045657850261</v>
      </c>
      <c r="G22" s="50">
        <f>C22/B22</f>
        <v>3.8446861924686191</v>
      </c>
      <c r="H22" s="42">
        <f>ROUND(D22/E22*100,1)</f>
        <v>92.3</v>
      </c>
      <c r="I22" s="48">
        <v>541.79999999999995</v>
      </c>
      <c r="J22" s="38"/>
    </row>
    <row r="23" spans="1:10" s="3" customFormat="1" ht="14.1" customHeight="1" x14ac:dyDescent="0.15">
      <c r="A23" s="52" t="s">
        <v>72</v>
      </c>
      <c r="B23" s="46">
        <v>55279</v>
      </c>
      <c r="C23" s="51">
        <v>209606</v>
      </c>
      <c r="D23" s="51">
        <v>100500</v>
      </c>
      <c r="E23" s="51">
        <v>109106</v>
      </c>
      <c r="F23" s="48">
        <f>(C23-C22)/C22*100</f>
        <v>1.3823592005726779</v>
      </c>
      <c r="G23" s="50">
        <f>C23/B23</f>
        <v>3.7917834982543099</v>
      </c>
      <c r="H23" s="42">
        <f>ROUND(D23/E23*100,1)</f>
        <v>92.1</v>
      </c>
      <c r="I23" s="48">
        <v>549.29999999999995</v>
      </c>
      <c r="J23" s="38"/>
    </row>
    <row r="24" spans="1:10" s="3" customFormat="1" ht="14.1" customHeight="1" x14ac:dyDescent="0.15">
      <c r="A24" s="52" t="s">
        <v>71</v>
      </c>
      <c r="B24" s="46">
        <v>56967</v>
      </c>
      <c r="C24" s="51">
        <v>212543</v>
      </c>
      <c r="D24" s="51">
        <v>101872</v>
      </c>
      <c r="E24" s="51">
        <v>110671</v>
      </c>
      <c r="F24" s="48">
        <f>(C24-C23)/C23*100</f>
        <v>1.4012003473183019</v>
      </c>
      <c r="G24" s="50">
        <f>C24/B24</f>
        <v>3.7309846051222637</v>
      </c>
      <c r="H24" s="42">
        <f>ROUND(D24/E24*100,1)</f>
        <v>92</v>
      </c>
      <c r="I24" s="48">
        <v>557</v>
      </c>
      <c r="J24" s="38"/>
    </row>
    <row r="25" spans="1:10" s="3" customFormat="1" ht="14.1" customHeight="1" x14ac:dyDescent="0.15">
      <c r="A25" s="52" t="s">
        <v>70</v>
      </c>
      <c r="B25" s="46">
        <v>59036</v>
      </c>
      <c r="C25" s="51">
        <v>216080</v>
      </c>
      <c r="D25" s="51">
        <v>103495</v>
      </c>
      <c r="E25" s="51">
        <v>112585</v>
      </c>
      <c r="F25" s="48">
        <f>(C25-C24)/C24*100</f>
        <v>1.6641338458570736</v>
      </c>
      <c r="G25" s="50">
        <f>C25/B25</f>
        <v>3.6601395758520225</v>
      </c>
      <c r="H25" s="42">
        <f>ROUND(D25/E25*100,1)</f>
        <v>91.9</v>
      </c>
      <c r="I25" s="48">
        <v>566.29999999999995</v>
      </c>
      <c r="J25" s="38"/>
    </row>
    <row r="26" spans="1:10" s="3" customFormat="1" ht="6" customHeight="1" x14ac:dyDescent="0.15">
      <c r="A26" s="52"/>
      <c r="B26" s="46"/>
      <c r="C26" s="51"/>
      <c r="D26" s="51"/>
      <c r="E26" s="51"/>
      <c r="F26" s="48"/>
      <c r="G26" s="50"/>
      <c r="H26" s="42"/>
      <c r="I26" s="48"/>
      <c r="J26" s="38"/>
    </row>
    <row r="27" spans="1:10" s="3" customFormat="1" ht="14.1" customHeight="1" x14ac:dyDescent="0.15">
      <c r="A27" s="52" t="s">
        <v>69</v>
      </c>
      <c r="B27" s="46">
        <v>60756</v>
      </c>
      <c r="C27" s="51">
        <v>219773</v>
      </c>
      <c r="D27" s="51">
        <v>105386</v>
      </c>
      <c r="E27" s="51">
        <v>114387</v>
      </c>
      <c r="F27" s="48">
        <f>(C27-C25)/C25*100</f>
        <v>1.7090892262125137</v>
      </c>
      <c r="G27" s="50">
        <f>C27/B27</f>
        <v>3.617305286720653</v>
      </c>
      <c r="H27" s="42">
        <f>ROUND(D27/E27*100,1)</f>
        <v>92.1</v>
      </c>
      <c r="I27" s="48">
        <v>576</v>
      </c>
      <c r="J27" s="38"/>
    </row>
    <row r="28" spans="1:10" s="3" customFormat="1" ht="14.1" customHeight="1" x14ac:dyDescent="0.15">
      <c r="A28" s="52" t="s">
        <v>68</v>
      </c>
      <c r="B28" s="46">
        <v>64480</v>
      </c>
      <c r="C28" s="51">
        <v>224025</v>
      </c>
      <c r="D28" s="51">
        <v>107625</v>
      </c>
      <c r="E28" s="51">
        <v>116400</v>
      </c>
      <c r="F28" s="48">
        <f>(C28-C27)/C27*100</f>
        <v>1.9347235556688036</v>
      </c>
      <c r="G28" s="50">
        <f>C28/B28</f>
        <v>3.4743331265508686</v>
      </c>
      <c r="H28" s="42">
        <f>ROUND(D28/E28*100,1)</f>
        <v>92.5</v>
      </c>
      <c r="I28" s="48">
        <v>587.1</v>
      </c>
      <c r="J28" s="38"/>
    </row>
    <row r="29" spans="1:10" s="3" customFormat="1" ht="14.1" customHeight="1" x14ac:dyDescent="0.15">
      <c r="A29" s="52" t="s">
        <v>67</v>
      </c>
      <c r="B29" s="46">
        <v>66164</v>
      </c>
      <c r="C29" s="51">
        <v>227914</v>
      </c>
      <c r="D29" s="51">
        <v>109577</v>
      </c>
      <c r="E29" s="51">
        <v>118337</v>
      </c>
      <c r="F29" s="48">
        <f>(C29-C28)/C28*100</f>
        <v>1.7359669679723244</v>
      </c>
      <c r="G29" s="50">
        <f>C29/B29</f>
        <v>3.444682909134877</v>
      </c>
      <c r="H29" s="42">
        <f>ROUND(D29/E29*100,1)</f>
        <v>92.6</v>
      </c>
      <c r="I29" s="48">
        <v>597.29999999999995</v>
      </c>
      <c r="J29" s="38"/>
    </row>
    <row r="30" spans="1:10" s="3" customFormat="1" ht="14.1" customHeight="1" x14ac:dyDescent="0.15">
      <c r="A30" s="52" t="s">
        <v>66</v>
      </c>
      <c r="B30" s="46">
        <v>67916</v>
      </c>
      <c r="C30" s="51">
        <v>231126</v>
      </c>
      <c r="D30" s="51">
        <v>111300</v>
      </c>
      <c r="E30" s="51">
        <v>119826</v>
      </c>
      <c r="F30" s="48">
        <f>(C30-C29)/C29*100</f>
        <v>1.4093035092183894</v>
      </c>
      <c r="G30" s="50">
        <f>C30/B30</f>
        <v>3.4031156134047942</v>
      </c>
      <c r="H30" s="42">
        <f>ROUND(D30/E30*100,1)</f>
        <v>92.9</v>
      </c>
      <c r="I30" s="48">
        <v>605.70000000000005</v>
      </c>
      <c r="J30" s="38"/>
    </row>
    <row r="31" spans="1:10" s="3" customFormat="1" ht="14.1" customHeight="1" x14ac:dyDescent="0.15">
      <c r="A31" s="52" t="s">
        <v>65</v>
      </c>
      <c r="B31" s="46">
        <v>69238</v>
      </c>
      <c r="C31" s="51">
        <v>234257</v>
      </c>
      <c r="D31" s="51">
        <v>113075</v>
      </c>
      <c r="E31" s="51">
        <v>121182</v>
      </c>
      <c r="F31" s="48">
        <f>(C31-C30)/C30*100</f>
        <v>1.3546723432240422</v>
      </c>
      <c r="G31" s="50">
        <f>C31/B31</f>
        <v>3.3833588491868629</v>
      </c>
      <c r="H31" s="42">
        <f>ROUND(D31/E31*100,1)</f>
        <v>93.3</v>
      </c>
      <c r="I31" s="9">
        <v>613.9</v>
      </c>
      <c r="J31" s="38"/>
    </row>
    <row r="32" spans="1:10" s="3" customFormat="1" ht="6" customHeight="1" x14ac:dyDescent="0.15">
      <c r="A32" s="52"/>
      <c r="B32" s="46"/>
      <c r="C32" s="51"/>
      <c r="D32" s="51"/>
      <c r="E32" s="51"/>
      <c r="F32" s="48"/>
      <c r="G32" s="50"/>
      <c r="H32" s="42"/>
      <c r="I32" s="9"/>
      <c r="J32" s="38"/>
    </row>
    <row r="33" spans="1:10" s="3" customFormat="1" ht="14.1" customHeight="1" x14ac:dyDescent="0.15">
      <c r="A33" s="52" t="s">
        <v>64</v>
      </c>
      <c r="B33" s="46">
        <v>69889</v>
      </c>
      <c r="C33" s="51">
        <v>237041</v>
      </c>
      <c r="D33" s="51">
        <v>114535</v>
      </c>
      <c r="E33" s="51">
        <v>122506</v>
      </c>
      <c r="F33" s="48">
        <f>(C33-C31)/C31*100</f>
        <v>1.1884383390891202</v>
      </c>
      <c r="G33" s="50">
        <f>C33/B33</f>
        <v>3.3916782326260213</v>
      </c>
      <c r="H33" s="42">
        <f>ROUND(D33/E33*100,1)</f>
        <v>93.5</v>
      </c>
      <c r="I33" s="9">
        <v>621.20000000000005</v>
      </c>
      <c r="J33" s="38"/>
    </row>
    <row r="34" spans="1:10" s="3" customFormat="1" ht="14.1" customHeight="1" x14ac:dyDescent="0.15">
      <c r="A34" s="52" t="s">
        <v>63</v>
      </c>
      <c r="B34" s="54">
        <v>70511</v>
      </c>
      <c r="C34" s="53">
        <v>239202</v>
      </c>
      <c r="D34" s="53">
        <v>115651</v>
      </c>
      <c r="E34" s="53">
        <v>123551</v>
      </c>
      <c r="F34" s="48">
        <f>(C34-C33)/C33*100</f>
        <v>0.91165663324066293</v>
      </c>
      <c r="G34" s="50">
        <f>C34/B34</f>
        <v>3.392406858504347</v>
      </c>
      <c r="H34" s="42">
        <f>ROUND(D34/E34*100,1)</f>
        <v>93.6</v>
      </c>
      <c r="I34" s="9">
        <v>626.9</v>
      </c>
      <c r="J34" s="38"/>
    </row>
    <row r="35" spans="1:10" s="3" customFormat="1" ht="14.1" customHeight="1" x14ac:dyDescent="0.15">
      <c r="A35" s="52" t="s">
        <v>62</v>
      </c>
      <c r="B35" s="54">
        <v>71327</v>
      </c>
      <c r="C35" s="53">
        <v>240916</v>
      </c>
      <c r="D35" s="53">
        <v>116555</v>
      </c>
      <c r="E35" s="53">
        <v>124361</v>
      </c>
      <c r="F35" s="48">
        <f>(C35-C34)/C34*100</f>
        <v>0.71654919273250228</v>
      </c>
      <c r="G35" s="50">
        <f>C35/B35</f>
        <v>3.3776269855734853</v>
      </c>
      <c r="H35" s="42">
        <f>ROUND(D35/E35*100,1)</f>
        <v>93.7</v>
      </c>
      <c r="I35" s="9">
        <v>631.4</v>
      </c>
      <c r="J35" s="38"/>
    </row>
    <row r="36" spans="1:10" s="3" customFormat="1" ht="14.1" customHeight="1" x14ac:dyDescent="0.15">
      <c r="A36" s="52" t="s">
        <v>61</v>
      </c>
      <c r="B36" s="54">
        <v>72105</v>
      </c>
      <c r="C36" s="53">
        <v>242367</v>
      </c>
      <c r="D36" s="53">
        <v>117338</v>
      </c>
      <c r="E36" s="53">
        <v>125029</v>
      </c>
      <c r="F36" s="48">
        <f>(C36-C35)/C35*100</f>
        <v>0.60228461372428566</v>
      </c>
      <c r="G36" s="50">
        <f>C36/B36</f>
        <v>3.3613064281256499</v>
      </c>
      <c r="H36" s="42">
        <f>ROUND(D36/E36*100,1)</f>
        <v>93.8</v>
      </c>
      <c r="I36" s="9">
        <v>635.20000000000005</v>
      </c>
      <c r="J36" s="38"/>
    </row>
    <row r="37" spans="1:10" s="3" customFormat="1" ht="14.1" customHeight="1" x14ac:dyDescent="0.15">
      <c r="A37" s="52" t="s">
        <v>60</v>
      </c>
      <c r="B37" s="54">
        <v>72922</v>
      </c>
      <c r="C37" s="53">
        <v>244290</v>
      </c>
      <c r="D37" s="53">
        <v>118217</v>
      </c>
      <c r="E37" s="53">
        <v>126073</v>
      </c>
      <c r="F37" s="48">
        <f>(C37-C36)/C36*100</f>
        <v>0.79342484744210229</v>
      </c>
      <c r="G37" s="50">
        <f>C37/B37</f>
        <v>3.3500178272674912</v>
      </c>
      <c r="H37" s="42">
        <f>ROUND(D37/E37*100,1)</f>
        <v>93.8</v>
      </c>
      <c r="I37" s="9">
        <v>640.20000000000005</v>
      </c>
      <c r="J37" s="38"/>
    </row>
    <row r="38" spans="1:10" s="3" customFormat="1" ht="6" customHeight="1" x14ac:dyDescent="0.15">
      <c r="A38" s="52"/>
      <c r="B38" s="54"/>
      <c r="C38" s="53"/>
      <c r="D38" s="53"/>
      <c r="E38" s="53"/>
      <c r="F38" s="48"/>
      <c r="G38" s="50"/>
      <c r="H38" s="42"/>
      <c r="I38" s="9"/>
      <c r="J38" s="38"/>
    </row>
    <row r="39" spans="1:10" s="3" customFormat="1" ht="14.1" customHeight="1" x14ac:dyDescent="0.15">
      <c r="A39" s="52" t="s">
        <v>59</v>
      </c>
      <c r="B39" s="46">
        <v>73333</v>
      </c>
      <c r="C39" s="51">
        <v>245158</v>
      </c>
      <c r="D39" s="51">
        <v>118609</v>
      </c>
      <c r="E39" s="51">
        <v>126549</v>
      </c>
      <c r="F39" s="48">
        <f>(C39-C37)/C37*100</f>
        <v>0.35531540382332477</v>
      </c>
      <c r="G39" s="50">
        <f>C39/B39</f>
        <v>3.3430788321765097</v>
      </c>
      <c r="H39" s="42">
        <f>ROUND(D39/E39*100,1)</f>
        <v>93.7</v>
      </c>
      <c r="I39" s="9">
        <v>642.5</v>
      </c>
      <c r="J39" s="38"/>
    </row>
    <row r="40" spans="1:10" s="3" customFormat="1" ht="14.1" customHeight="1" x14ac:dyDescent="0.15">
      <c r="A40" s="52" t="s">
        <v>58</v>
      </c>
      <c r="B40" s="46">
        <v>74162</v>
      </c>
      <c r="C40" s="51">
        <v>246235</v>
      </c>
      <c r="D40" s="51">
        <v>119224</v>
      </c>
      <c r="E40" s="51">
        <v>127011</v>
      </c>
      <c r="F40" s="48">
        <f>(C40-C39)/C39*100</f>
        <v>0.43930852756181732</v>
      </c>
      <c r="G40" s="50">
        <f>C40/B40</f>
        <v>3.3202313853455947</v>
      </c>
      <c r="H40" s="42">
        <f>ROUND(D40/E40*100,1)</f>
        <v>93.9</v>
      </c>
      <c r="I40" s="9">
        <v>645.29999999999995</v>
      </c>
      <c r="J40" s="38"/>
    </row>
    <row r="41" spans="1:10" s="3" customFormat="1" ht="14.1" customHeight="1" x14ac:dyDescent="0.15">
      <c r="A41" s="52" t="s">
        <v>57</v>
      </c>
      <c r="B41" s="46">
        <v>75092</v>
      </c>
      <c r="C41" s="51">
        <v>247500</v>
      </c>
      <c r="D41" s="51">
        <v>119685</v>
      </c>
      <c r="E41" s="51">
        <v>127815</v>
      </c>
      <c r="F41" s="48">
        <f>(C41-C40)/C40*100</f>
        <v>0.51373687737324103</v>
      </c>
      <c r="G41" s="50">
        <f>C41/B41</f>
        <v>3.2959569594630587</v>
      </c>
      <c r="H41" s="42">
        <f>ROUND(D41/E41*100,1)</f>
        <v>93.6</v>
      </c>
      <c r="I41" s="9">
        <v>648.6</v>
      </c>
      <c r="J41" s="38"/>
    </row>
    <row r="42" spans="1:10" s="3" customFormat="1" ht="14.1" customHeight="1" x14ac:dyDescent="0.15">
      <c r="A42" s="52" t="s">
        <v>56</v>
      </c>
      <c r="B42" s="46">
        <v>75987</v>
      </c>
      <c r="C42" s="51">
        <v>248742</v>
      </c>
      <c r="D42" s="51">
        <v>120340</v>
      </c>
      <c r="E42" s="51">
        <v>128402</v>
      </c>
      <c r="F42" s="48">
        <f>(C42-C41)/C41*100</f>
        <v>0.50181818181818183</v>
      </c>
      <c r="G42" s="50">
        <f>C42/B42</f>
        <v>3.2734809901693711</v>
      </c>
      <c r="H42" s="42">
        <f>ROUND(D42/E42*100,1)</f>
        <v>93.7</v>
      </c>
      <c r="I42" s="9">
        <v>651.9</v>
      </c>
      <c r="J42" s="38"/>
    </row>
    <row r="43" spans="1:10" s="3" customFormat="1" ht="14.1" customHeight="1" x14ac:dyDescent="0.15">
      <c r="A43" s="33" t="s">
        <v>55</v>
      </c>
      <c r="B43" s="46">
        <v>76985</v>
      </c>
      <c r="C43" s="51">
        <v>249336</v>
      </c>
      <c r="D43" s="51">
        <v>120569</v>
      </c>
      <c r="E43" s="51">
        <v>128767</v>
      </c>
      <c r="F43" s="48">
        <f>(C43-C42)/C42*100</f>
        <v>0.23880164990230843</v>
      </c>
      <c r="G43" s="50">
        <f>C43/B43</f>
        <v>3.238760797557966</v>
      </c>
      <c r="H43" s="42">
        <f>ROUND(D43/E43*100,1)</f>
        <v>93.6</v>
      </c>
      <c r="I43" s="9">
        <v>653.4</v>
      </c>
      <c r="J43" s="38"/>
    </row>
    <row r="44" spans="1:10" s="3" customFormat="1" ht="6" customHeight="1" x14ac:dyDescent="0.15">
      <c r="A44" s="33"/>
      <c r="B44" s="46"/>
      <c r="C44" s="51"/>
      <c r="D44" s="51"/>
      <c r="E44" s="51"/>
      <c r="F44" s="48"/>
      <c r="G44" s="50"/>
      <c r="H44" s="42"/>
      <c r="I44" s="9"/>
      <c r="J44" s="38"/>
    </row>
    <row r="45" spans="1:10" s="3" customFormat="1" ht="14.1" customHeight="1" x14ac:dyDescent="0.15">
      <c r="A45" s="52" t="s">
        <v>54</v>
      </c>
      <c r="B45" s="46">
        <v>77829</v>
      </c>
      <c r="C45" s="51">
        <v>249487</v>
      </c>
      <c r="D45" s="51">
        <v>120486</v>
      </c>
      <c r="E45" s="51">
        <v>129001</v>
      </c>
      <c r="F45" s="48">
        <f>(C45-C43)/C43*100</f>
        <v>6.0560849616581647E-2</v>
      </c>
      <c r="G45" s="50">
        <f>C45/B45</f>
        <v>3.2055788973261894</v>
      </c>
      <c r="H45" s="42">
        <f>ROUND(D45/E45*100,1)</f>
        <v>93.4</v>
      </c>
      <c r="I45" s="9">
        <v>653.79999999999995</v>
      </c>
      <c r="J45" s="38"/>
    </row>
    <row r="46" spans="1:10" s="3" customFormat="1" ht="14.1" customHeight="1" x14ac:dyDescent="0.15">
      <c r="A46" s="52" t="s">
        <v>53</v>
      </c>
      <c r="B46" s="46">
        <v>78730</v>
      </c>
      <c r="C46" s="51">
        <v>249615</v>
      </c>
      <c r="D46" s="51">
        <v>120508</v>
      </c>
      <c r="E46" s="51">
        <v>129107</v>
      </c>
      <c r="F46" s="48">
        <f>(C46-C45)/C45*100</f>
        <v>5.1305278431341118E-2</v>
      </c>
      <c r="G46" s="50">
        <f>C46/B46</f>
        <v>3.1705194970151149</v>
      </c>
      <c r="H46" s="42">
        <f>ROUND(D46/E46*100,1)</f>
        <v>93.3</v>
      </c>
      <c r="I46" s="9">
        <v>654.20000000000005</v>
      </c>
      <c r="J46" s="38"/>
    </row>
    <row r="47" spans="1:10" s="3" customFormat="1" ht="14.1" customHeight="1" x14ac:dyDescent="0.15">
      <c r="A47" s="52" t="s">
        <v>52</v>
      </c>
      <c r="B47" s="46">
        <v>79964</v>
      </c>
      <c r="C47" s="51">
        <v>250620</v>
      </c>
      <c r="D47" s="51">
        <v>121054</v>
      </c>
      <c r="E47" s="51">
        <v>129566</v>
      </c>
      <c r="F47" s="48">
        <f>(C47-C46)/C46*100</f>
        <v>0.4026200348536747</v>
      </c>
      <c r="G47" s="50">
        <f>C47/B47</f>
        <v>3.1341603721674756</v>
      </c>
      <c r="H47" s="42">
        <f>ROUND(D47/E47*100,1)</f>
        <v>93.4</v>
      </c>
      <c r="I47" s="9">
        <v>656.8</v>
      </c>
      <c r="J47" s="38"/>
    </row>
    <row r="48" spans="1:10" s="3" customFormat="1" ht="14.1" customHeight="1" x14ac:dyDescent="0.15">
      <c r="A48" s="52" t="s">
        <v>51</v>
      </c>
      <c r="B48" s="46">
        <v>81281</v>
      </c>
      <c r="C48" s="51">
        <v>251354</v>
      </c>
      <c r="D48" s="51">
        <v>121401</v>
      </c>
      <c r="E48" s="51">
        <v>129953</v>
      </c>
      <c r="F48" s="48">
        <f>(C48-C47)/C47*100</f>
        <v>0.29287367329024017</v>
      </c>
      <c r="G48" s="50">
        <f>C48/B48</f>
        <v>3.0924078197856817</v>
      </c>
      <c r="H48" s="42">
        <f>ROUND(D48/E48*100,1)</f>
        <v>93.4</v>
      </c>
      <c r="I48" s="9">
        <v>658.7</v>
      </c>
      <c r="J48" s="38"/>
    </row>
    <row r="49" spans="1:10" s="3" customFormat="1" ht="14.1" customHeight="1" x14ac:dyDescent="0.15">
      <c r="A49" s="52" t="s">
        <v>50</v>
      </c>
      <c r="B49" s="46">
        <v>82980</v>
      </c>
      <c r="C49" s="51">
        <v>252716</v>
      </c>
      <c r="D49" s="51">
        <v>121916</v>
      </c>
      <c r="E49" s="51">
        <v>130800</v>
      </c>
      <c r="F49" s="48">
        <f>(C49-C48)/C48*100</f>
        <v>0.54186525776395045</v>
      </c>
      <c r="G49" s="50">
        <f>C49/B49</f>
        <v>3.0455049409496264</v>
      </c>
      <c r="H49" s="42">
        <f>ROUND(D49/E49*100,1)</f>
        <v>93.2</v>
      </c>
      <c r="I49" s="9">
        <v>662.3</v>
      </c>
      <c r="J49" s="38"/>
    </row>
    <row r="50" spans="1:10" s="3" customFormat="1" ht="6" customHeight="1" x14ac:dyDescent="0.15">
      <c r="A50" s="52"/>
      <c r="B50" s="46"/>
      <c r="C50" s="51"/>
      <c r="D50" s="51"/>
      <c r="E50" s="51"/>
      <c r="F50" s="48"/>
      <c r="G50" s="50"/>
      <c r="H50" s="42"/>
      <c r="I50" s="9"/>
      <c r="J50" s="38"/>
    </row>
    <row r="51" spans="1:10" s="3" customFormat="1" ht="14.1" customHeight="1" x14ac:dyDescent="0.15">
      <c r="A51" s="49" t="s">
        <v>49</v>
      </c>
      <c r="B51" s="46">
        <v>85157</v>
      </c>
      <c r="C51" s="45">
        <v>254488</v>
      </c>
      <c r="D51" s="45">
        <v>122989</v>
      </c>
      <c r="E51" s="45">
        <v>131499</v>
      </c>
      <c r="F51" s="48">
        <f>(C51-C49)/C49*100</f>
        <v>0.70118235489640546</v>
      </c>
      <c r="G51" s="43">
        <f>C51/B51</f>
        <v>2.9884566154279741</v>
      </c>
      <c r="H51" s="42">
        <f>ROUND(D51/E51*100,1)</f>
        <v>93.5</v>
      </c>
      <c r="I51" s="41">
        <v>666.9</v>
      </c>
      <c r="J51" s="38"/>
    </row>
    <row r="52" spans="1:10" s="3" customFormat="1" ht="14.1" customHeight="1" x14ac:dyDescent="0.15">
      <c r="A52" s="49" t="s">
        <v>48</v>
      </c>
      <c r="B52" s="46">
        <v>86353</v>
      </c>
      <c r="C52" s="45">
        <v>255155</v>
      </c>
      <c r="D52" s="45">
        <v>123316</v>
      </c>
      <c r="E52" s="45">
        <v>131839</v>
      </c>
      <c r="F52" s="48">
        <f>(C52-C51)/C51*100</f>
        <v>0.26209487284272737</v>
      </c>
      <c r="G52" s="43">
        <f>C52/B52</f>
        <v>2.9547902215325466</v>
      </c>
      <c r="H52" s="42">
        <f>ROUND(D52/E52*100,1)</f>
        <v>93.5</v>
      </c>
      <c r="I52" s="41">
        <v>668.7</v>
      </c>
      <c r="J52" s="38"/>
    </row>
    <row r="53" spans="1:10" s="3" customFormat="1" ht="14.1" customHeight="1" x14ac:dyDescent="0.15">
      <c r="A53" s="49" t="s">
        <v>47</v>
      </c>
      <c r="B53" s="46">
        <v>87551</v>
      </c>
      <c r="C53" s="45">
        <v>255617</v>
      </c>
      <c r="D53" s="45">
        <v>123522</v>
      </c>
      <c r="E53" s="45">
        <v>132095</v>
      </c>
      <c r="F53" s="48">
        <f>(C53-C52)/C52*100</f>
        <v>0.1810664106131567</v>
      </c>
      <c r="G53" s="43">
        <f>C53/B53</f>
        <v>2.9196354125024273</v>
      </c>
      <c r="H53" s="42">
        <f>ROUND(D53/E53*100,1)</f>
        <v>93.5</v>
      </c>
      <c r="I53" s="41">
        <v>669.9</v>
      </c>
      <c r="J53" s="38"/>
    </row>
    <row r="54" spans="1:10" s="3" customFormat="1" ht="14.1" customHeight="1" x14ac:dyDescent="0.15">
      <c r="A54" s="35" t="s">
        <v>46</v>
      </c>
      <c r="B54" s="46">
        <v>88386</v>
      </c>
      <c r="C54" s="45">
        <v>255641</v>
      </c>
      <c r="D54" s="45">
        <v>123491</v>
      </c>
      <c r="E54" s="45">
        <v>132150</v>
      </c>
      <c r="F54" s="48">
        <f>(C54-C53)/C53*100</f>
        <v>9.3890468943771347E-3</v>
      </c>
      <c r="G54" s="43">
        <f>C54/B54</f>
        <v>2.8923245762903629</v>
      </c>
      <c r="H54" s="42">
        <f>ROUND(D54/E54*100,1)</f>
        <v>93.4</v>
      </c>
      <c r="I54" s="47">
        <v>670</v>
      </c>
      <c r="J54" s="38"/>
    </row>
    <row r="55" spans="1:10" s="3" customFormat="1" ht="14.1" customHeight="1" x14ac:dyDescent="0.15">
      <c r="A55" s="35" t="s">
        <v>45</v>
      </c>
      <c r="B55" s="46">
        <v>89271</v>
      </c>
      <c r="C55" s="45">
        <v>255714</v>
      </c>
      <c r="D55" s="45">
        <v>123504</v>
      </c>
      <c r="E55" s="45">
        <v>132210</v>
      </c>
      <c r="F55" s="48">
        <f>(C55-C54)/C54*100</f>
        <v>2.8555669865162475E-2</v>
      </c>
      <c r="G55" s="43">
        <f>C55/B55</f>
        <v>2.8644688644688645</v>
      </c>
      <c r="H55" s="42">
        <f>ROUND(D55/E55*100,1)</f>
        <v>93.4</v>
      </c>
      <c r="I55" s="47">
        <v>670.2</v>
      </c>
      <c r="J55" s="38"/>
    </row>
    <row r="56" spans="1:10" s="3" customFormat="1" ht="6" customHeight="1" x14ac:dyDescent="0.15">
      <c r="A56" s="35"/>
      <c r="B56" s="46"/>
      <c r="C56" s="45"/>
      <c r="D56" s="45"/>
      <c r="E56" s="45"/>
      <c r="F56" s="48"/>
      <c r="G56" s="43"/>
      <c r="H56" s="42"/>
      <c r="I56" s="47"/>
      <c r="J56" s="38"/>
    </row>
    <row r="57" spans="1:10" s="3" customFormat="1" ht="14.1" customHeight="1" x14ac:dyDescent="0.15">
      <c r="A57" s="35" t="s">
        <v>44</v>
      </c>
      <c r="B57" s="46">
        <v>90110</v>
      </c>
      <c r="C57" s="45">
        <v>255369</v>
      </c>
      <c r="D57" s="45">
        <v>123294</v>
      </c>
      <c r="E57" s="45">
        <v>132075</v>
      </c>
      <c r="F57" s="44">
        <f>(C57-C55)/C55*100</f>
        <v>-0.13491635186184567</v>
      </c>
      <c r="G57" s="43">
        <f>C57/B57</f>
        <v>2.8339695927200088</v>
      </c>
      <c r="H57" s="42">
        <f>ROUND(D57/E57*100,1)</f>
        <v>93.4</v>
      </c>
      <c r="I57" s="47">
        <v>669.2</v>
      </c>
      <c r="J57" s="38"/>
    </row>
    <row r="58" spans="1:10" s="3" customFormat="1" ht="14.1" customHeight="1" x14ac:dyDescent="0.15">
      <c r="A58" s="35" t="s">
        <v>43</v>
      </c>
      <c r="B58" s="46">
        <v>90899</v>
      </c>
      <c r="C58" s="45">
        <v>255565</v>
      </c>
      <c r="D58" s="45">
        <v>123268</v>
      </c>
      <c r="E58" s="45">
        <v>132297</v>
      </c>
      <c r="F58" s="44">
        <f>(C58-C57)/C57*100</f>
        <v>7.6751680900970759E-2</v>
      </c>
      <c r="G58" s="43">
        <f>C58/B58</f>
        <v>2.8115270795058254</v>
      </c>
      <c r="H58" s="42">
        <f>ROUND(D58/E58*100,1)</f>
        <v>93.2</v>
      </c>
      <c r="I58" s="47">
        <v>669.8</v>
      </c>
      <c r="J58" s="38"/>
    </row>
    <row r="59" spans="1:10" s="3" customFormat="1" ht="14.1" customHeight="1" x14ac:dyDescent="0.15">
      <c r="A59" s="35" t="s">
        <v>42</v>
      </c>
      <c r="B59" s="46">
        <v>91916</v>
      </c>
      <c r="C59" s="45">
        <v>255798</v>
      </c>
      <c r="D59" s="45">
        <v>123336</v>
      </c>
      <c r="E59" s="45">
        <v>132462</v>
      </c>
      <c r="F59" s="44">
        <f>(C59-C58)/C58*100</f>
        <v>9.1170543697298143E-2</v>
      </c>
      <c r="G59" s="43">
        <f>C59/B59</f>
        <v>2.7829540014796117</v>
      </c>
      <c r="H59" s="42">
        <f>ROUND(D59/E59*100,1)</f>
        <v>93.1</v>
      </c>
      <c r="I59" s="47">
        <v>670.4</v>
      </c>
      <c r="J59" s="38"/>
    </row>
    <row r="60" spans="1:10" s="3" customFormat="1" ht="14.1" customHeight="1" x14ac:dyDescent="0.15">
      <c r="A60" s="35" t="s">
        <v>41</v>
      </c>
      <c r="B60" s="46">
        <v>92525</v>
      </c>
      <c r="C60" s="45">
        <v>255624</v>
      </c>
      <c r="D60" s="45">
        <v>123088</v>
      </c>
      <c r="E60" s="45">
        <v>132536</v>
      </c>
      <c r="F60" s="44">
        <f>(C60-C59)/C59*100</f>
        <v>-6.802242394389324E-2</v>
      </c>
      <c r="G60" s="43">
        <f>C60/B60</f>
        <v>2.7627560118886789</v>
      </c>
      <c r="H60" s="42">
        <f>ROUND(D60/E60*100,1)</f>
        <v>92.9</v>
      </c>
      <c r="I60" s="47">
        <v>669.9</v>
      </c>
      <c r="J60" s="38"/>
    </row>
    <row r="61" spans="1:10" s="3" customFormat="1" ht="14.1" customHeight="1" x14ac:dyDescent="0.15">
      <c r="A61" s="34" t="s">
        <v>40</v>
      </c>
      <c r="B61" s="46">
        <v>93033</v>
      </c>
      <c r="C61" s="45">
        <v>255168</v>
      </c>
      <c r="D61" s="45">
        <v>122579</v>
      </c>
      <c r="E61" s="45">
        <v>132589</v>
      </c>
      <c r="F61" s="44">
        <f>(C61-C60)/C60*100</f>
        <v>-0.17838700591493756</v>
      </c>
      <c r="G61" s="43">
        <f>C61/B61</f>
        <v>2.7427686949792007</v>
      </c>
      <c r="H61" s="42">
        <f>ROUND(D61/E61*100,1)</f>
        <v>92.5</v>
      </c>
      <c r="I61" s="41">
        <v>668.7</v>
      </c>
      <c r="J61" s="38"/>
    </row>
    <row r="62" spans="1:10" s="3" customFormat="1" ht="6" customHeight="1" x14ac:dyDescent="0.15">
      <c r="A62" s="34"/>
      <c r="B62" s="46"/>
      <c r="C62" s="45"/>
      <c r="D62" s="45"/>
      <c r="E62" s="45"/>
      <c r="F62" s="44"/>
      <c r="G62" s="43"/>
      <c r="H62" s="42"/>
      <c r="I62" s="41"/>
      <c r="J62" s="38"/>
    </row>
    <row r="63" spans="1:10" s="3" customFormat="1" ht="14.1" customHeight="1" x14ac:dyDescent="0.15">
      <c r="A63" s="34" t="s">
        <v>39</v>
      </c>
      <c r="B63" s="46">
        <v>93623</v>
      </c>
      <c r="C63" s="45">
        <v>256012</v>
      </c>
      <c r="D63" s="45">
        <v>122903</v>
      </c>
      <c r="E63" s="45">
        <v>133109</v>
      </c>
      <c r="F63" s="44">
        <f>(C63-C61)/C61*100</f>
        <v>0.33076247805367442</v>
      </c>
      <c r="G63" s="43">
        <f>C63/B63</f>
        <v>2.7344990013137798</v>
      </c>
      <c r="H63" s="42">
        <f>ROUND(D63/E63*100,1)</f>
        <v>92.3</v>
      </c>
      <c r="I63" s="41">
        <v>670.9</v>
      </c>
      <c r="J63" s="38"/>
    </row>
    <row r="64" spans="1:10" s="3" customFormat="1" ht="14.1" customHeight="1" x14ac:dyDescent="0.15">
      <c r="A64" s="34" t="s">
        <v>38</v>
      </c>
      <c r="B64" s="46">
        <v>94447</v>
      </c>
      <c r="C64" s="45">
        <v>255614</v>
      </c>
      <c r="D64" s="45">
        <v>122480</v>
      </c>
      <c r="E64" s="45">
        <v>133134</v>
      </c>
      <c r="F64" s="44">
        <f>(C64-C63)/C63*100</f>
        <v>-0.15546146274393388</v>
      </c>
      <c r="G64" s="43">
        <f>C64/B64</f>
        <v>2.706427943714464</v>
      </c>
      <c r="H64" s="42">
        <f>ROUND(D64/E64*100,1)</f>
        <v>92</v>
      </c>
      <c r="I64" s="41">
        <v>669.9</v>
      </c>
      <c r="J64" s="38"/>
    </row>
    <row r="65" spans="1:10" s="3" customFormat="1" ht="14.1" customHeight="1" x14ac:dyDescent="0.15">
      <c r="A65" s="34" t="s">
        <v>37</v>
      </c>
      <c r="B65" s="46">
        <v>95277</v>
      </c>
      <c r="C65" s="45">
        <v>255320</v>
      </c>
      <c r="D65" s="45">
        <v>122188</v>
      </c>
      <c r="E65" s="45">
        <v>133132</v>
      </c>
      <c r="F65" s="44">
        <f>(C65-C64)/C64*100</f>
        <v>-0.11501717433317425</v>
      </c>
      <c r="G65" s="43">
        <f>C65/B65</f>
        <v>2.6797653158684676</v>
      </c>
      <c r="H65" s="42">
        <f>ROUND(D65/E65*100,1)</f>
        <v>91.8</v>
      </c>
      <c r="I65" s="41">
        <v>669.1</v>
      </c>
      <c r="J65" s="38"/>
    </row>
    <row r="66" spans="1:10" s="16" customFormat="1" ht="14.1" customHeight="1" x14ac:dyDescent="0.15">
      <c r="A66" s="34" t="s">
        <v>36</v>
      </c>
      <c r="B66" s="32">
        <v>96069</v>
      </c>
      <c r="C66" s="31">
        <v>254888</v>
      </c>
      <c r="D66" s="31">
        <v>121960</v>
      </c>
      <c r="E66" s="31">
        <v>132928</v>
      </c>
      <c r="F66" s="37">
        <f>(C66-C65)/C65*100</f>
        <v>-0.16919943600188</v>
      </c>
      <c r="G66" s="28">
        <f>C66/B66</f>
        <v>2.6531763628225544</v>
      </c>
      <c r="H66" s="27">
        <f>ROUND(D66/E66*100,1)</f>
        <v>91.7</v>
      </c>
      <c r="I66" s="26">
        <v>668</v>
      </c>
      <c r="J66" s="36"/>
    </row>
    <row r="67" spans="1:10" s="16" customFormat="1" ht="14.1" customHeight="1" x14ac:dyDescent="0.15">
      <c r="A67" s="34" t="s">
        <v>35</v>
      </c>
      <c r="B67" s="32">
        <v>96888</v>
      </c>
      <c r="C67" s="31">
        <v>254636</v>
      </c>
      <c r="D67" s="31">
        <v>121734</v>
      </c>
      <c r="E67" s="31">
        <v>132902</v>
      </c>
      <c r="F67" s="37">
        <f>(C67-C66)/C66*100</f>
        <v>-9.886695332852076E-2</v>
      </c>
      <c r="G67" s="28">
        <f>C67/B67</f>
        <v>2.6281479646602262</v>
      </c>
      <c r="H67" s="27">
        <f>ROUND(D67/E67*100,1)</f>
        <v>91.6</v>
      </c>
      <c r="I67" s="26">
        <v>667.3</v>
      </c>
      <c r="J67" s="36"/>
    </row>
    <row r="68" spans="1:10" s="16" customFormat="1" ht="6" customHeight="1" x14ac:dyDescent="0.15">
      <c r="A68" s="40"/>
      <c r="B68" s="32"/>
      <c r="C68" s="31"/>
      <c r="D68" s="31"/>
      <c r="E68" s="31"/>
      <c r="F68" s="37"/>
      <c r="G68" s="28"/>
      <c r="H68" s="27"/>
      <c r="I68" s="26"/>
      <c r="J68" s="36"/>
    </row>
    <row r="69" spans="1:10" s="16" customFormat="1" ht="14.1" customHeight="1" x14ac:dyDescent="0.15">
      <c r="A69" s="34" t="s">
        <v>34</v>
      </c>
      <c r="B69" s="32">
        <v>96560</v>
      </c>
      <c r="C69" s="31">
        <v>254244</v>
      </c>
      <c r="D69" s="30">
        <v>121433</v>
      </c>
      <c r="E69" s="30">
        <v>132811</v>
      </c>
      <c r="F69" s="37">
        <f>(C69-C67)/C67*100</f>
        <v>-0.15394523947909958</v>
      </c>
      <c r="G69" s="28">
        <f>C69/B69</f>
        <v>2.6330157415078705</v>
      </c>
      <c r="H69" s="27">
        <f>ROUND(D69/E69*100,1)</f>
        <v>91.4</v>
      </c>
      <c r="I69" s="26">
        <v>666.7</v>
      </c>
      <c r="J69" s="36"/>
    </row>
    <row r="70" spans="1:10" s="16" customFormat="1" ht="14.1" customHeight="1" x14ac:dyDescent="0.15">
      <c r="A70" s="34" t="s">
        <v>33</v>
      </c>
      <c r="B70" s="32">
        <v>97613</v>
      </c>
      <c r="C70" s="31">
        <v>254487</v>
      </c>
      <c r="D70" s="30">
        <v>121599</v>
      </c>
      <c r="E70" s="30">
        <v>132888</v>
      </c>
      <c r="F70" s="37">
        <f>(C70-C69)/C69*100</f>
        <v>9.5577476754613672E-2</v>
      </c>
      <c r="G70" s="28">
        <f>C70/B70</f>
        <v>2.6071015131181299</v>
      </c>
      <c r="H70" s="27">
        <f>ROUND(D70/E70*100,1)</f>
        <v>91.5</v>
      </c>
      <c r="I70" s="26">
        <v>666.9</v>
      </c>
      <c r="J70" s="36"/>
    </row>
    <row r="71" spans="1:10" s="16" customFormat="1" ht="14.1" customHeight="1" x14ac:dyDescent="0.15">
      <c r="A71" s="34" t="s">
        <v>32</v>
      </c>
      <c r="B71" s="32">
        <v>98496</v>
      </c>
      <c r="C71" s="31">
        <v>254200</v>
      </c>
      <c r="D71" s="30">
        <v>121454</v>
      </c>
      <c r="E71" s="30">
        <v>132746</v>
      </c>
      <c r="F71" s="37">
        <f>(C71-C70)/C70*100</f>
        <v>-0.1127758981794748</v>
      </c>
      <c r="G71" s="28">
        <f>C71/B71</f>
        <v>2.5808154645873942</v>
      </c>
      <c r="H71" s="27">
        <f>ROUND(D71/E71*100,1)</f>
        <v>91.5</v>
      </c>
      <c r="I71" s="26">
        <v>666.2</v>
      </c>
      <c r="J71" s="36"/>
    </row>
    <row r="72" spans="1:10" s="16" customFormat="1" ht="14.1" customHeight="1" x14ac:dyDescent="0.15">
      <c r="A72" s="34" t="s">
        <v>31</v>
      </c>
      <c r="B72" s="32">
        <v>99478</v>
      </c>
      <c r="C72" s="31">
        <v>254089</v>
      </c>
      <c r="D72" s="30">
        <v>121385</v>
      </c>
      <c r="E72" s="30">
        <v>132704</v>
      </c>
      <c r="F72" s="37">
        <f>(C72-C71)/C71*100</f>
        <v>-4.3666404405979541E-2</v>
      </c>
      <c r="G72" s="28">
        <f>C72/B72</f>
        <v>2.5542230442912</v>
      </c>
      <c r="H72" s="27">
        <f>ROUND(D72/E72*100,1)</f>
        <v>91.5</v>
      </c>
      <c r="I72" s="26">
        <v>665.9</v>
      </c>
      <c r="J72" s="36"/>
    </row>
    <row r="73" spans="1:10" s="16" customFormat="1" ht="14.1" customHeight="1" x14ac:dyDescent="0.15">
      <c r="A73" s="34" t="s">
        <v>30</v>
      </c>
      <c r="B73" s="32">
        <v>100240</v>
      </c>
      <c r="C73" s="31">
        <v>253335</v>
      </c>
      <c r="D73" s="30">
        <v>120969</v>
      </c>
      <c r="E73" s="30">
        <v>132366</v>
      </c>
      <c r="F73" s="37">
        <f>(C73-C72)/C72*100</f>
        <v>-0.29674641562602078</v>
      </c>
      <c r="G73" s="28">
        <f>C73/B73</f>
        <v>2.5272845171588187</v>
      </c>
      <c r="H73" s="27">
        <f>ROUND(D73/E73*100,1)</f>
        <v>91.4</v>
      </c>
      <c r="I73" s="26">
        <v>663.9</v>
      </c>
      <c r="J73" s="36"/>
    </row>
    <row r="74" spans="1:10" s="3" customFormat="1" ht="6" customHeight="1" x14ac:dyDescent="0.15">
      <c r="A74" s="417"/>
      <c r="B74" s="39"/>
      <c r="C74" s="14"/>
      <c r="D74" s="14"/>
      <c r="E74" s="14"/>
      <c r="F74" s="37"/>
      <c r="G74" s="28"/>
      <c r="H74" s="27"/>
      <c r="I74" s="10"/>
      <c r="J74" s="38"/>
    </row>
    <row r="75" spans="1:10" s="16" customFormat="1" ht="14.1" customHeight="1" x14ac:dyDescent="0.15">
      <c r="A75" s="34" t="s">
        <v>29</v>
      </c>
      <c r="B75" s="32">
        <v>100303</v>
      </c>
      <c r="C75" s="31">
        <v>253832</v>
      </c>
      <c r="D75" s="30">
        <v>121575</v>
      </c>
      <c r="E75" s="30">
        <v>132257</v>
      </c>
      <c r="F75" s="37">
        <f>(C75-C73)/C73*100</f>
        <v>0.19618291984921152</v>
      </c>
      <c r="G75" s="28">
        <f t="shared" ref="G75:G80" si="0">C75/B75</f>
        <v>2.530652124064086</v>
      </c>
      <c r="H75" s="27">
        <f t="shared" ref="H75:H80" si="1">ROUND(D75/E75*100,1)</f>
        <v>91.9</v>
      </c>
      <c r="I75" s="26">
        <v>665.2</v>
      </c>
      <c r="J75" s="36"/>
    </row>
    <row r="76" spans="1:10" s="16" customFormat="1" ht="14.1" customHeight="1" x14ac:dyDescent="0.15">
      <c r="A76" s="35" t="s">
        <v>28</v>
      </c>
      <c r="B76" s="32">
        <v>101174</v>
      </c>
      <c r="C76" s="31">
        <v>253267</v>
      </c>
      <c r="D76" s="30">
        <v>121449</v>
      </c>
      <c r="E76" s="30">
        <v>131818</v>
      </c>
      <c r="F76" s="29">
        <f>(C76-C75)/C75*100</f>
        <v>-0.22258816855242838</v>
      </c>
      <c r="G76" s="28">
        <f t="shared" si="0"/>
        <v>2.5032814754778894</v>
      </c>
      <c r="H76" s="27">
        <f t="shared" si="1"/>
        <v>92.1</v>
      </c>
      <c r="I76" s="26">
        <v>663.7</v>
      </c>
      <c r="J76" s="25"/>
    </row>
    <row r="77" spans="1:10" s="16" customFormat="1" ht="14.1" customHeight="1" x14ac:dyDescent="0.15">
      <c r="A77" s="35" t="s">
        <v>27</v>
      </c>
      <c r="B77" s="32">
        <v>101874</v>
      </c>
      <c r="C77" s="31">
        <v>252095</v>
      </c>
      <c r="D77" s="30">
        <v>121008</v>
      </c>
      <c r="E77" s="30">
        <v>131087</v>
      </c>
      <c r="F77" s="29">
        <f>(C77-C76)/C76*100</f>
        <v>-0.46275274710088565</v>
      </c>
      <c r="G77" s="28">
        <f t="shared" si="0"/>
        <v>2.4745764375601231</v>
      </c>
      <c r="H77" s="27">
        <f t="shared" si="1"/>
        <v>92.3</v>
      </c>
      <c r="I77" s="26">
        <f>C77/381.58</f>
        <v>660.6609361077625</v>
      </c>
      <c r="J77" s="25"/>
    </row>
    <row r="78" spans="1:10" s="16" customFormat="1" ht="14.1" customHeight="1" x14ac:dyDescent="0.15">
      <c r="A78" s="34" t="s">
        <v>26</v>
      </c>
      <c r="B78" s="31">
        <v>102623</v>
      </c>
      <c r="C78" s="31">
        <v>250998</v>
      </c>
      <c r="D78" s="30">
        <v>120586</v>
      </c>
      <c r="E78" s="30">
        <v>130412</v>
      </c>
      <c r="F78" s="29">
        <f>(C78-C77)/C77*100</f>
        <v>-0.43515341438743332</v>
      </c>
      <c r="G78" s="28">
        <f t="shared" si="0"/>
        <v>2.445825984428442</v>
      </c>
      <c r="H78" s="27">
        <f t="shared" si="1"/>
        <v>92.5</v>
      </c>
      <c r="I78" s="26">
        <f>C78/381.58</f>
        <v>657.7860474867656</v>
      </c>
      <c r="J78" s="25"/>
    </row>
    <row r="79" spans="1:10" s="16" customFormat="1" ht="14.1" customHeight="1" x14ac:dyDescent="0.15">
      <c r="A79" s="33" t="s">
        <v>25</v>
      </c>
      <c r="B79" s="32">
        <v>103243</v>
      </c>
      <c r="C79" s="31">
        <v>249327</v>
      </c>
      <c r="D79" s="30">
        <v>119787</v>
      </c>
      <c r="E79" s="30">
        <v>129540</v>
      </c>
      <c r="F79" s="29">
        <f>(C79-C78)/C78*100</f>
        <v>-0.66574235651280089</v>
      </c>
      <c r="G79" s="28">
        <f t="shared" si="0"/>
        <v>2.4149530718789651</v>
      </c>
      <c r="H79" s="27">
        <f t="shared" si="1"/>
        <v>92.5</v>
      </c>
      <c r="I79" s="26">
        <f>C79/381.58</f>
        <v>653.4068871534148</v>
      </c>
      <c r="J79" s="25"/>
    </row>
    <row r="80" spans="1:10" s="16" customFormat="1" ht="14.1" customHeight="1" x14ac:dyDescent="0.15">
      <c r="A80" s="34" t="s">
        <v>2085</v>
      </c>
      <c r="B80" s="31">
        <v>102318</v>
      </c>
      <c r="C80" s="31">
        <v>247590</v>
      </c>
      <c r="D80" s="30">
        <v>119001</v>
      </c>
      <c r="E80" s="416">
        <v>128589</v>
      </c>
      <c r="F80" s="29">
        <f>(C80-C79)/C79*100</f>
        <v>-0.69667545031224054</v>
      </c>
      <c r="G80" s="28">
        <f t="shared" si="0"/>
        <v>2.4198088312906818</v>
      </c>
      <c r="H80" s="27">
        <f t="shared" si="1"/>
        <v>92.5</v>
      </c>
      <c r="I80" s="26">
        <f>C80/381.58</f>
        <v>648.85476177996748</v>
      </c>
      <c r="J80" s="25"/>
    </row>
    <row r="81" spans="1:10" s="16" customFormat="1" ht="6.75" customHeight="1" x14ac:dyDescent="0.15">
      <c r="A81" s="24"/>
      <c r="B81" s="23"/>
      <c r="C81" s="23"/>
      <c r="D81" s="22"/>
      <c r="E81" s="22"/>
      <c r="F81" s="21"/>
      <c r="G81" s="20"/>
      <c r="H81" s="19"/>
      <c r="I81" s="18"/>
      <c r="J81" s="17"/>
    </row>
    <row r="82" spans="1:10" s="3" customFormat="1" ht="13.5" customHeight="1" x14ac:dyDescent="0.15">
      <c r="A82" s="15" t="s">
        <v>24</v>
      </c>
      <c r="B82" s="14"/>
      <c r="C82" s="14"/>
      <c r="D82" s="14"/>
      <c r="E82" s="14"/>
      <c r="F82" s="13"/>
      <c r="G82" s="12"/>
      <c r="H82" s="11"/>
      <c r="I82" s="10"/>
    </row>
    <row r="83" spans="1:10" s="3" customFormat="1" x14ac:dyDescent="0.15">
      <c r="A83" s="9"/>
      <c r="B83" s="8"/>
      <c r="C83" s="8"/>
      <c r="D83" s="8"/>
      <c r="E83" s="8"/>
      <c r="F83" s="7"/>
      <c r="G83" s="6"/>
      <c r="H83" s="5"/>
      <c r="I83" s="4"/>
    </row>
    <row r="87" spans="1:10" x14ac:dyDescent="0.15">
      <c r="D87" s="2"/>
      <c r="H87" s="1"/>
    </row>
  </sheetData>
  <mergeCells count="3">
    <mergeCell ref="A6:A7"/>
    <mergeCell ref="B6:B7"/>
    <mergeCell ref="C6:E6"/>
  </mergeCells>
  <phoneticPr fontId="1"/>
  <pageMargins left="0.70866141732283472" right="0.78740157480314965" top="0.55118110236220474" bottom="0.59055118110236227" header="0.51181102362204722" footer="0.51181102362204722"/>
  <pageSetup paperSize="9" scale="68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Normal="100" workbookViewId="0"/>
  </sheetViews>
  <sheetFormatPr defaultRowHeight="13.5" x14ac:dyDescent="0.15"/>
  <cols>
    <col min="1" max="1" width="25.75" style="1" customWidth="1"/>
    <col min="2" max="2" width="9.25" style="1" customWidth="1"/>
    <col min="3" max="7" width="9" style="1"/>
    <col min="8" max="8" width="8.625" style="1" customWidth="1"/>
    <col min="9" max="16384" width="9" style="1"/>
  </cols>
  <sheetData>
    <row r="1" spans="1:8" ht="24" customHeight="1" x14ac:dyDescent="0.15">
      <c r="A1" s="315" t="s">
        <v>1849</v>
      </c>
    </row>
    <row r="2" spans="1:8" x14ac:dyDescent="0.15">
      <c r="A2" s="86"/>
      <c r="B2" s="86"/>
      <c r="C2" s="86"/>
      <c r="D2" s="86"/>
      <c r="E2" s="86"/>
      <c r="F2" s="86"/>
      <c r="G2" s="86"/>
      <c r="H2" s="86"/>
    </row>
    <row r="3" spans="1:8" ht="24" customHeight="1" x14ac:dyDescent="0.15">
      <c r="A3" s="311" t="s">
        <v>1838</v>
      </c>
      <c r="B3" s="458" t="s">
        <v>1837</v>
      </c>
      <c r="C3" s="459"/>
      <c r="D3" s="459"/>
      <c r="E3" s="459"/>
      <c r="F3" s="459"/>
      <c r="G3" s="460"/>
      <c r="H3" s="410" t="s">
        <v>1848</v>
      </c>
    </row>
    <row r="4" spans="1:8" ht="24" customHeight="1" x14ac:dyDescent="0.15">
      <c r="A4" s="399" t="s">
        <v>1835</v>
      </c>
      <c r="B4" s="411" t="s">
        <v>88</v>
      </c>
      <c r="C4" s="411" t="s">
        <v>236</v>
      </c>
      <c r="D4" s="411" t="s">
        <v>235</v>
      </c>
      <c r="E4" s="411" t="s">
        <v>234</v>
      </c>
      <c r="F4" s="411" t="s">
        <v>233</v>
      </c>
      <c r="G4" s="411" t="s">
        <v>1847</v>
      </c>
      <c r="H4" s="411" t="s">
        <v>1846</v>
      </c>
    </row>
    <row r="5" spans="1:8" ht="12" customHeight="1" x14ac:dyDescent="0.15">
      <c r="B5" s="84"/>
    </row>
    <row r="6" spans="1:8" ht="17.45" customHeight="1" x14ac:dyDescent="0.15">
      <c r="A6" s="83" t="s">
        <v>1845</v>
      </c>
      <c r="B6" s="77">
        <f>SUM(C6:G6)</f>
        <v>1352</v>
      </c>
      <c r="C6" s="277">
        <v>519</v>
      </c>
      <c r="D6" s="277">
        <v>409</v>
      </c>
      <c r="E6" s="277">
        <v>282</v>
      </c>
      <c r="F6" s="277">
        <v>107</v>
      </c>
      <c r="G6" s="277">
        <v>35</v>
      </c>
      <c r="H6" s="277">
        <v>2009</v>
      </c>
    </row>
    <row r="7" spans="1:8" ht="17.45" customHeight="1" x14ac:dyDescent="0.15">
      <c r="A7" s="83" t="s">
        <v>1844</v>
      </c>
      <c r="B7" s="77">
        <v>2173</v>
      </c>
      <c r="C7" s="277">
        <v>790</v>
      </c>
      <c r="D7" s="277">
        <v>614</v>
      </c>
      <c r="E7" s="277">
        <v>432</v>
      </c>
      <c r="F7" s="277">
        <v>248</v>
      </c>
      <c r="G7" s="277">
        <v>89</v>
      </c>
      <c r="H7" s="277">
        <v>3020</v>
      </c>
    </row>
    <row r="8" spans="1:8" ht="17.45" customHeight="1" x14ac:dyDescent="0.15">
      <c r="A8" s="81" t="s">
        <v>1843</v>
      </c>
      <c r="B8" s="77">
        <v>3132</v>
      </c>
      <c r="C8" s="277">
        <v>1002</v>
      </c>
      <c r="D8" s="277">
        <v>915</v>
      </c>
      <c r="E8" s="277">
        <v>654</v>
      </c>
      <c r="F8" s="277">
        <v>383</v>
      </c>
      <c r="G8" s="277">
        <v>178</v>
      </c>
      <c r="H8" s="277">
        <v>4027</v>
      </c>
    </row>
    <row r="9" spans="1:8" ht="17.45" customHeight="1" x14ac:dyDescent="0.15">
      <c r="A9" s="81" t="s">
        <v>1810</v>
      </c>
      <c r="B9" s="77">
        <v>4356</v>
      </c>
      <c r="C9" s="277">
        <v>1124</v>
      </c>
      <c r="D9" s="277">
        <v>1220</v>
      </c>
      <c r="E9" s="277">
        <v>1064</v>
      </c>
      <c r="F9" s="277">
        <v>572</v>
      </c>
      <c r="G9" s="277">
        <v>376</v>
      </c>
      <c r="H9" s="277">
        <v>5409</v>
      </c>
    </row>
    <row r="10" spans="1:8" ht="12" customHeight="1" x14ac:dyDescent="0.15">
      <c r="A10" s="66"/>
      <c r="B10" s="77"/>
      <c r="C10" s="277"/>
      <c r="D10" s="277"/>
      <c r="E10" s="277"/>
      <c r="F10" s="277"/>
      <c r="G10" s="277"/>
      <c r="H10" s="277"/>
    </row>
    <row r="11" spans="1:8" ht="17.45" customHeight="1" x14ac:dyDescent="0.15">
      <c r="A11" s="81" t="s">
        <v>1809</v>
      </c>
      <c r="B11" s="324">
        <v>5464</v>
      </c>
      <c r="C11" s="323">
        <v>1212</v>
      </c>
      <c r="D11" s="323">
        <v>1281</v>
      </c>
      <c r="E11" s="323">
        <v>1399</v>
      </c>
      <c r="F11" s="323">
        <v>994</v>
      </c>
      <c r="G11" s="323">
        <v>578</v>
      </c>
      <c r="H11" s="322">
        <v>6763</v>
      </c>
    </row>
    <row r="12" spans="1:8" ht="17.45" customHeight="1" x14ac:dyDescent="0.15">
      <c r="A12" s="261" t="s">
        <v>1840</v>
      </c>
      <c r="B12" s="324">
        <v>1311</v>
      </c>
      <c r="C12" s="323">
        <v>399</v>
      </c>
      <c r="D12" s="323">
        <v>318</v>
      </c>
      <c r="E12" s="323">
        <v>261</v>
      </c>
      <c r="F12" s="323">
        <v>179</v>
      </c>
      <c r="G12" s="323">
        <v>154</v>
      </c>
      <c r="H12" s="322">
        <v>1878</v>
      </c>
    </row>
    <row r="13" spans="1:8" ht="17.45" customHeight="1" x14ac:dyDescent="0.15">
      <c r="A13" s="261" t="s">
        <v>1839</v>
      </c>
      <c r="B13" s="324">
        <v>4153</v>
      </c>
      <c r="C13" s="323">
        <v>813</v>
      </c>
      <c r="D13" s="323">
        <v>963</v>
      </c>
      <c r="E13" s="323">
        <v>1138</v>
      </c>
      <c r="F13" s="323">
        <v>815</v>
      </c>
      <c r="G13" s="323">
        <v>424</v>
      </c>
      <c r="H13" s="322">
        <v>4885</v>
      </c>
    </row>
    <row r="14" spans="1:8" ht="12" customHeight="1" x14ac:dyDescent="0.15">
      <c r="A14" s="261"/>
      <c r="B14" s="324"/>
      <c r="C14" s="323"/>
      <c r="D14" s="323"/>
      <c r="E14" s="323"/>
      <c r="F14" s="323"/>
      <c r="G14" s="323"/>
      <c r="H14" s="322"/>
    </row>
    <row r="15" spans="1:8" ht="24" customHeight="1" x14ac:dyDescent="0.15">
      <c r="A15" s="326" t="s">
        <v>1842</v>
      </c>
      <c r="B15" s="39"/>
      <c r="C15" s="252"/>
      <c r="D15" s="252"/>
      <c r="E15" s="252"/>
      <c r="F15" s="252"/>
      <c r="G15" s="252"/>
      <c r="H15" s="252"/>
    </row>
    <row r="16" spans="1:8" ht="24" customHeight="1" x14ac:dyDescent="0.15">
      <c r="A16" s="325" t="s">
        <v>1841</v>
      </c>
      <c r="B16" s="324">
        <v>16</v>
      </c>
      <c r="C16" s="323">
        <v>3</v>
      </c>
      <c r="D16" s="323">
        <v>6</v>
      </c>
      <c r="E16" s="323">
        <v>4</v>
      </c>
      <c r="F16" s="323">
        <v>1</v>
      </c>
      <c r="G16" s="323">
        <v>2</v>
      </c>
      <c r="H16" s="322">
        <v>20</v>
      </c>
    </row>
    <row r="17" spans="1:8" ht="17.45" customHeight="1" x14ac:dyDescent="0.15">
      <c r="A17" s="261" t="s">
        <v>1840</v>
      </c>
      <c r="B17" s="324">
        <v>2</v>
      </c>
      <c r="C17" s="323">
        <v>1</v>
      </c>
      <c r="D17" s="323" t="s">
        <v>1478</v>
      </c>
      <c r="E17" s="323">
        <v>1</v>
      </c>
      <c r="F17" s="323" t="s">
        <v>1478</v>
      </c>
      <c r="G17" s="323" t="s">
        <v>1478</v>
      </c>
      <c r="H17" s="322">
        <v>3</v>
      </c>
    </row>
    <row r="18" spans="1:8" ht="17.45" customHeight="1" x14ac:dyDescent="0.15">
      <c r="A18" s="261" t="s">
        <v>1839</v>
      </c>
      <c r="B18" s="324">
        <v>14</v>
      </c>
      <c r="C18" s="323">
        <v>2</v>
      </c>
      <c r="D18" s="323">
        <v>6</v>
      </c>
      <c r="E18" s="323">
        <v>3</v>
      </c>
      <c r="F18" s="323">
        <v>1</v>
      </c>
      <c r="G18" s="323">
        <v>2</v>
      </c>
      <c r="H18" s="322">
        <v>17</v>
      </c>
    </row>
    <row r="19" spans="1:8" ht="12" customHeight="1" x14ac:dyDescent="0.15">
      <c r="A19" s="321"/>
      <c r="B19" s="39"/>
      <c r="C19" s="252"/>
      <c r="D19" s="320"/>
      <c r="E19" s="320"/>
      <c r="F19" s="320"/>
      <c r="G19" s="320"/>
      <c r="H19" s="320"/>
    </row>
    <row r="20" spans="1:8" ht="24" customHeight="1" x14ac:dyDescent="0.15">
      <c r="A20" s="311" t="s">
        <v>1838</v>
      </c>
      <c r="B20" s="458" t="s">
        <v>1837</v>
      </c>
      <c r="C20" s="459"/>
      <c r="D20" s="459"/>
      <c r="E20" s="459"/>
      <c r="F20" s="459"/>
      <c r="G20" s="460"/>
      <c r="H20" s="319" t="s">
        <v>1836</v>
      </c>
    </row>
    <row r="21" spans="1:8" ht="27" customHeight="1" x14ac:dyDescent="0.15">
      <c r="A21" s="399" t="s">
        <v>1835</v>
      </c>
      <c r="B21" s="532" t="s">
        <v>1834</v>
      </c>
      <c r="C21" s="534"/>
      <c r="D21" s="532" t="s">
        <v>1833</v>
      </c>
      <c r="E21" s="534"/>
      <c r="F21" s="532" t="s">
        <v>1832</v>
      </c>
      <c r="G21" s="533"/>
      <c r="H21" s="318" t="s">
        <v>1831</v>
      </c>
    </row>
    <row r="22" spans="1:8" ht="12" customHeight="1" x14ac:dyDescent="0.15">
      <c r="A22" s="261"/>
      <c r="B22" s="317"/>
      <c r="C22" s="412"/>
      <c r="D22" s="412"/>
      <c r="E22" s="412"/>
      <c r="F22" s="412"/>
      <c r="G22" s="412"/>
      <c r="H22" s="316"/>
    </row>
    <row r="23" spans="1:8" ht="17.25" customHeight="1" x14ac:dyDescent="0.15">
      <c r="A23" s="83" t="s">
        <v>1830</v>
      </c>
      <c r="B23" s="530">
        <v>6777</v>
      </c>
      <c r="C23" s="531"/>
      <c r="D23" s="529">
        <v>3955</v>
      </c>
      <c r="E23" s="529"/>
      <c r="F23" s="529">
        <v>1033</v>
      </c>
      <c r="G23" s="529"/>
      <c r="H23" s="252">
        <v>29627</v>
      </c>
    </row>
    <row r="24" spans="1:8" ht="17.25" customHeight="1" x14ac:dyDescent="0.15">
      <c r="A24" s="81" t="s">
        <v>1829</v>
      </c>
      <c r="B24" s="530">
        <v>8958</v>
      </c>
      <c r="C24" s="531"/>
      <c r="D24" s="529">
        <v>4946</v>
      </c>
      <c r="E24" s="529"/>
      <c r="F24" s="529">
        <v>1593</v>
      </c>
      <c r="G24" s="529"/>
      <c r="H24" s="252">
        <v>32957</v>
      </c>
    </row>
    <row r="25" spans="1:8" ht="17.25" customHeight="1" x14ac:dyDescent="0.15">
      <c r="A25" s="83" t="s">
        <v>2098</v>
      </c>
      <c r="B25" s="530">
        <v>10154</v>
      </c>
      <c r="C25" s="531"/>
      <c r="D25" s="529">
        <v>5614</v>
      </c>
      <c r="E25" s="529"/>
      <c r="F25" s="529">
        <v>2094</v>
      </c>
      <c r="G25" s="529"/>
      <c r="H25" s="252">
        <v>35538</v>
      </c>
    </row>
    <row r="26" spans="1:8" ht="12" customHeight="1" x14ac:dyDescent="0.15">
      <c r="A26" s="86"/>
      <c r="B26" s="247"/>
      <c r="C26" s="86"/>
      <c r="D26" s="86"/>
      <c r="E26" s="86"/>
      <c r="F26" s="86"/>
      <c r="G26" s="86"/>
      <c r="H26" s="86"/>
    </row>
    <row r="27" spans="1:8" ht="14.25" customHeight="1" x14ac:dyDescent="0.15">
      <c r="A27" s="66" t="s">
        <v>1629</v>
      </c>
    </row>
  </sheetData>
  <mergeCells count="14">
    <mergeCell ref="B3:G3"/>
    <mergeCell ref="B20:G20"/>
    <mergeCell ref="B23:C23"/>
    <mergeCell ref="D23:E23"/>
    <mergeCell ref="F23:G23"/>
    <mergeCell ref="B21:C21"/>
    <mergeCell ref="D21:E21"/>
    <mergeCell ref="F25:G25"/>
    <mergeCell ref="B25:C25"/>
    <mergeCell ref="D25:E25"/>
    <mergeCell ref="F21:G21"/>
    <mergeCell ref="B24:C24"/>
    <mergeCell ref="D24:E24"/>
    <mergeCell ref="F24:G24"/>
  </mergeCells>
  <phoneticPr fontId="1"/>
  <pageMargins left="0.70866141732283472" right="0.78740157480314965" top="0.55118110236220474" bottom="0.59055118110236227" header="0.51181102362204722" footer="0.51181102362204722"/>
  <pageSetup paperSize="9" scale="68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zoomScaleNormal="100" workbookViewId="0"/>
  </sheetViews>
  <sheetFormatPr defaultRowHeight="13.5" x14ac:dyDescent="0.15"/>
  <cols>
    <col min="1" max="1" width="12.625" style="1" customWidth="1"/>
    <col min="2" max="2" width="13.875" style="1" customWidth="1"/>
    <col min="3" max="10" width="9.625" style="1" customWidth="1"/>
    <col min="11" max="11" width="16.625" style="1" customWidth="1"/>
    <col min="12" max="16384" width="9" style="1"/>
  </cols>
  <sheetData>
    <row r="1" spans="1:11" ht="24" customHeight="1" x14ac:dyDescent="0.15">
      <c r="A1" s="315" t="s">
        <v>1875</v>
      </c>
    </row>
    <row r="2" spans="1:11" ht="9" customHeight="1" x14ac:dyDescent="0.2">
      <c r="A2" s="334"/>
    </row>
    <row r="3" spans="1:11" ht="9" customHeight="1" x14ac:dyDescent="0.15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</row>
    <row r="4" spans="1:11" ht="13.5" customHeight="1" x14ac:dyDescent="0.15">
      <c r="A4" s="454" t="s">
        <v>1495</v>
      </c>
      <c r="B4" s="410"/>
      <c r="C4" s="458" t="s">
        <v>1865</v>
      </c>
      <c r="D4" s="459"/>
      <c r="E4" s="460"/>
      <c r="F4" s="458" t="s">
        <v>1864</v>
      </c>
      <c r="G4" s="459"/>
      <c r="H4" s="460"/>
      <c r="I4" s="410"/>
      <c r="J4" s="410"/>
      <c r="K4" s="333"/>
    </row>
    <row r="5" spans="1:11" x14ac:dyDescent="0.15">
      <c r="A5" s="507"/>
      <c r="B5" s="410" t="s">
        <v>1866</v>
      </c>
      <c r="C5" s="410"/>
      <c r="D5" s="410"/>
      <c r="E5" s="410"/>
      <c r="F5" s="410"/>
      <c r="G5" s="410"/>
      <c r="H5" s="410"/>
      <c r="I5" s="410" t="s">
        <v>1863</v>
      </c>
      <c r="J5" s="410" t="s">
        <v>1862</v>
      </c>
      <c r="K5" s="409" t="s">
        <v>1861</v>
      </c>
    </row>
    <row r="6" spans="1:11" x14ac:dyDescent="0.15">
      <c r="A6" s="507"/>
      <c r="B6" s="410" t="s">
        <v>1874</v>
      </c>
      <c r="C6" s="410" t="s">
        <v>1855</v>
      </c>
      <c r="D6" s="410" t="s">
        <v>1854</v>
      </c>
      <c r="E6" s="410" t="s">
        <v>1853</v>
      </c>
      <c r="F6" s="410" t="s">
        <v>1855</v>
      </c>
      <c r="G6" s="410" t="s">
        <v>1854</v>
      </c>
      <c r="H6" s="410" t="s">
        <v>1853</v>
      </c>
      <c r="I6" s="509" t="s">
        <v>1859</v>
      </c>
      <c r="J6" s="509" t="s">
        <v>1858</v>
      </c>
      <c r="K6" s="535" t="s">
        <v>1857</v>
      </c>
    </row>
    <row r="7" spans="1:11" x14ac:dyDescent="0.15">
      <c r="A7" s="507"/>
      <c r="B7" s="410" t="s">
        <v>1873</v>
      </c>
      <c r="C7" s="410"/>
      <c r="D7" s="410"/>
      <c r="E7" s="410"/>
      <c r="F7" s="410"/>
      <c r="G7" s="410"/>
      <c r="H7" s="410"/>
      <c r="I7" s="509"/>
      <c r="J7" s="509"/>
      <c r="K7" s="535"/>
    </row>
    <row r="8" spans="1:11" x14ac:dyDescent="0.15">
      <c r="A8" s="455"/>
      <c r="B8" s="332" t="s">
        <v>1852</v>
      </c>
      <c r="C8" s="332" t="s">
        <v>1720</v>
      </c>
      <c r="D8" s="331"/>
      <c r="E8" s="331"/>
      <c r="F8" s="332" t="s">
        <v>1719</v>
      </c>
      <c r="G8" s="331"/>
      <c r="H8" s="331"/>
      <c r="I8" s="457"/>
      <c r="J8" s="457"/>
      <c r="K8" s="536"/>
    </row>
    <row r="9" spans="1:11" ht="9" customHeight="1" x14ac:dyDescent="0.15">
      <c r="B9" s="84"/>
    </row>
    <row r="10" spans="1:11" ht="17.45" customHeight="1" x14ac:dyDescent="0.15">
      <c r="A10" s="83" t="s">
        <v>1872</v>
      </c>
      <c r="B10" s="77">
        <v>204127</v>
      </c>
      <c r="C10" s="277">
        <v>22978</v>
      </c>
      <c r="D10" s="277">
        <v>14272</v>
      </c>
      <c r="E10" s="277">
        <v>8706</v>
      </c>
      <c r="F10" s="277">
        <v>4738</v>
      </c>
      <c r="G10" s="277">
        <v>3651</v>
      </c>
      <c r="H10" s="277">
        <v>1087</v>
      </c>
      <c r="I10" s="277">
        <v>18240</v>
      </c>
      <c r="J10" s="277">
        <v>222367</v>
      </c>
      <c r="K10" s="66">
        <f t="shared" ref="K10:K17" si="0">ROUND(J10/B10*100,1)</f>
        <v>108.9</v>
      </c>
    </row>
    <row r="11" spans="1:11" ht="17.45" customHeight="1" x14ac:dyDescent="0.15">
      <c r="A11" s="81" t="s">
        <v>1871</v>
      </c>
      <c r="B11" s="77">
        <v>219773</v>
      </c>
      <c r="C11" s="277">
        <v>25623</v>
      </c>
      <c r="D11" s="277">
        <v>17298</v>
      </c>
      <c r="E11" s="277">
        <v>8325</v>
      </c>
      <c r="F11" s="277">
        <v>5630</v>
      </c>
      <c r="G11" s="277">
        <v>4602</v>
      </c>
      <c r="H11" s="277">
        <v>1028</v>
      </c>
      <c r="I11" s="277">
        <v>19993</v>
      </c>
      <c r="J11" s="277">
        <v>239766</v>
      </c>
      <c r="K11" s="66">
        <f t="shared" si="0"/>
        <v>109.1</v>
      </c>
    </row>
    <row r="12" spans="1:11" ht="17.45" customHeight="1" x14ac:dyDescent="0.15">
      <c r="A12" s="81" t="s">
        <v>1870</v>
      </c>
      <c r="B12" s="77">
        <v>237041</v>
      </c>
      <c r="C12" s="277">
        <v>28263</v>
      </c>
      <c r="D12" s="277">
        <v>20992</v>
      </c>
      <c r="E12" s="277">
        <v>7271</v>
      </c>
      <c r="F12" s="277">
        <v>7337</v>
      </c>
      <c r="G12" s="277">
        <v>6178</v>
      </c>
      <c r="H12" s="277">
        <v>1159</v>
      </c>
      <c r="I12" s="277">
        <v>20926</v>
      </c>
      <c r="J12" s="277">
        <v>257967</v>
      </c>
      <c r="K12" s="66">
        <f t="shared" si="0"/>
        <v>108.8</v>
      </c>
    </row>
    <row r="13" spans="1:11" ht="17.45" customHeight="1" x14ac:dyDescent="0.15">
      <c r="A13" s="81" t="s">
        <v>1869</v>
      </c>
      <c r="B13" s="77">
        <v>245122</v>
      </c>
      <c r="C13" s="277">
        <v>28291</v>
      </c>
      <c r="D13" s="277">
        <v>22125</v>
      </c>
      <c r="E13" s="277">
        <v>6166</v>
      </c>
      <c r="F13" s="277">
        <v>10003</v>
      </c>
      <c r="G13" s="277">
        <v>8472</v>
      </c>
      <c r="H13" s="277">
        <v>1531</v>
      </c>
      <c r="I13" s="277">
        <v>18288</v>
      </c>
      <c r="J13" s="277">
        <v>263410</v>
      </c>
      <c r="K13" s="66">
        <f t="shared" si="0"/>
        <v>107.5</v>
      </c>
    </row>
    <row r="14" spans="1:11" ht="17.45" customHeight="1" x14ac:dyDescent="0.15">
      <c r="A14" s="81" t="s">
        <v>1868</v>
      </c>
      <c r="B14" s="77">
        <v>248804</v>
      </c>
      <c r="C14" s="277">
        <v>32828</v>
      </c>
      <c r="D14" s="277">
        <v>25354</v>
      </c>
      <c r="E14" s="277">
        <v>7474</v>
      </c>
      <c r="F14" s="277">
        <v>12804</v>
      </c>
      <c r="G14" s="277">
        <v>10864</v>
      </c>
      <c r="H14" s="277">
        <v>1940</v>
      </c>
      <c r="I14" s="277">
        <v>20024</v>
      </c>
      <c r="J14" s="277">
        <v>268828</v>
      </c>
      <c r="K14" s="289">
        <f t="shared" si="0"/>
        <v>108</v>
      </c>
    </row>
    <row r="15" spans="1:11" ht="17.45" customHeight="1" x14ac:dyDescent="0.15">
      <c r="A15" s="81" t="s">
        <v>123</v>
      </c>
      <c r="B15" s="77">
        <v>254207</v>
      </c>
      <c r="C15" s="277">
        <v>36858</v>
      </c>
      <c r="D15" s="277">
        <v>28415</v>
      </c>
      <c r="E15" s="277">
        <v>8443</v>
      </c>
      <c r="F15" s="277">
        <v>15493</v>
      </c>
      <c r="G15" s="277">
        <v>13238</v>
      </c>
      <c r="H15" s="277">
        <v>2255</v>
      </c>
      <c r="I15" s="277">
        <v>21365</v>
      </c>
      <c r="J15" s="277">
        <v>275572</v>
      </c>
      <c r="K15" s="289">
        <f t="shared" si="0"/>
        <v>108.4</v>
      </c>
    </row>
    <row r="16" spans="1:11" ht="17.45" customHeight="1" x14ac:dyDescent="0.15">
      <c r="A16" s="81" t="s">
        <v>118</v>
      </c>
      <c r="B16" s="77">
        <v>255231</v>
      </c>
      <c r="C16" s="277">
        <f>30951+8394</f>
        <v>39345</v>
      </c>
      <c r="D16" s="277">
        <v>30951</v>
      </c>
      <c r="E16" s="277">
        <v>8394</v>
      </c>
      <c r="F16" s="277">
        <f>14628+1953</f>
        <v>16581</v>
      </c>
      <c r="G16" s="277">
        <v>14628</v>
      </c>
      <c r="H16" s="277">
        <v>1953</v>
      </c>
      <c r="I16" s="277">
        <v>22764</v>
      </c>
      <c r="J16" s="277">
        <v>277995</v>
      </c>
      <c r="K16" s="289">
        <f t="shared" si="0"/>
        <v>108.9</v>
      </c>
    </row>
    <row r="17" spans="1:14" ht="17.45" customHeight="1" x14ac:dyDescent="0.15">
      <c r="A17" s="81" t="s">
        <v>113</v>
      </c>
      <c r="B17" s="77">
        <v>255671</v>
      </c>
      <c r="C17" s="277">
        <v>39727</v>
      </c>
      <c r="D17" s="277">
        <v>31704</v>
      </c>
      <c r="E17" s="277">
        <v>8023</v>
      </c>
      <c r="F17" s="277">
        <v>18552</v>
      </c>
      <c r="G17" s="277">
        <v>16468</v>
      </c>
      <c r="H17" s="277">
        <v>2084</v>
      </c>
      <c r="I17" s="75">
        <f>C17-F17</f>
        <v>21175</v>
      </c>
      <c r="J17" s="277">
        <f>B17+I17</f>
        <v>276846</v>
      </c>
      <c r="K17" s="289">
        <f t="shared" si="0"/>
        <v>108.3</v>
      </c>
      <c r="N17" s="71"/>
    </row>
    <row r="18" spans="1:14" ht="9" customHeight="1" x14ac:dyDescent="0.15">
      <c r="A18" s="81"/>
      <c r="B18" s="77"/>
      <c r="C18" s="277"/>
      <c r="D18" s="277"/>
      <c r="E18" s="277"/>
      <c r="F18" s="277"/>
      <c r="G18" s="277"/>
      <c r="H18" s="277"/>
      <c r="I18" s="75"/>
      <c r="J18" s="277"/>
      <c r="K18" s="289"/>
    </row>
    <row r="19" spans="1:14" ht="13.5" customHeight="1" x14ac:dyDescent="0.15">
      <c r="A19" s="454" t="s">
        <v>1867</v>
      </c>
      <c r="B19" s="398" t="s">
        <v>1866</v>
      </c>
      <c r="C19" s="458" t="s">
        <v>1865</v>
      </c>
      <c r="D19" s="459"/>
      <c r="E19" s="460"/>
      <c r="F19" s="458" t="s">
        <v>1864</v>
      </c>
      <c r="G19" s="459"/>
      <c r="H19" s="460"/>
      <c r="I19" s="398" t="s">
        <v>1863</v>
      </c>
      <c r="J19" s="398" t="s">
        <v>1862</v>
      </c>
      <c r="K19" s="409" t="s">
        <v>1861</v>
      </c>
    </row>
    <row r="20" spans="1:14" x14ac:dyDescent="0.15">
      <c r="A20" s="507"/>
      <c r="B20" s="408" t="s">
        <v>1860</v>
      </c>
      <c r="C20" s="410"/>
      <c r="D20" s="410"/>
      <c r="E20" s="410"/>
      <c r="F20" s="410"/>
      <c r="G20" s="410"/>
      <c r="H20" s="410"/>
      <c r="I20" s="509" t="s">
        <v>1859</v>
      </c>
      <c r="J20" s="509" t="s">
        <v>1858</v>
      </c>
      <c r="K20" s="535" t="s">
        <v>1857</v>
      </c>
    </row>
    <row r="21" spans="1:14" x14ac:dyDescent="0.15">
      <c r="A21" s="507"/>
      <c r="B21" s="408" t="s">
        <v>1856</v>
      </c>
      <c r="C21" s="410" t="s">
        <v>1855</v>
      </c>
      <c r="D21" s="410" t="s">
        <v>1854</v>
      </c>
      <c r="E21" s="410" t="s">
        <v>1853</v>
      </c>
      <c r="F21" s="410" t="s">
        <v>1855</v>
      </c>
      <c r="G21" s="410" t="s">
        <v>1854</v>
      </c>
      <c r="H21" s="410" t="s">
        <v>1853</v>
      </c>
      <c r="I21" s="509"/>
      <c r="J21" s="509"/>
      <c r="K21" s="535"/>
    </row>
    <row r="22" spans="1:14" x14ac:dyDescent="0.15">
      <c r="A22" s="507"/>
      <c r="B22" s="408"/>
      <c r="C22" s="410"/>
      <c r="D22" s="410"/>
      <c r="E22" s="410"/>
      <c r="F22" s="410"/>
      <c r="G22" s="410"/>
      <c r="H22" s="410"/>
      <c r="I22" s="509"/>
      <c r="J22" s="509"/>
      <c r="K22" s="535"/>
    </row>
    <row r="23" spans="1:14" x14ac:dyDescent="0.15">
      <c r="A23" s="455"/>
      <c r="B23" s="332" t="s">
        <v>1852</v>
      </c>
      <c r="C23" s="332" t="s">
        <v>1720</v>
      </c>
      <c r="D23" s="331"/>
      <c r="E23" s="331"/>
      <c r="F23" s="332" t="s">
        <v>1719</v>
      </c>
      <c r="G23" s="331"/>
      <c r="H23" s="331"/>
      <c r="I23" s="457"/>
      <c r="J23" s="457"/>
      <c r="K23" s="536"/>
    </row>
    <row r="24" spans="1:14" ht="17.45" customHeight="1" x14ac:dyDescent="0.15">
      <c r="A24" s="81" t="s">
        <v>108</v>
      </c>
      <c r="B24" s="77">
        <v>254244</v>
      </c>
      <c r="C24" s="330">
        <v>38566</v>
      </c>
      <c r="D24" s="330">
        <v>30608</v>
      </c>
      <c r="E24" s="330">
        <v>7958</v>
      </c>
      <c r="F24" s="330">
        <v>19517</v>
      </c>
      <c r="G24" s="330">
        <v>17294</v>
      </c>
      <c r="H24" s="330">
        <v>2223</v>
      </c>
      <c r="I24" s="328">
        <f>C24-F24</f>
        <v>19049</v>
      </c>
      <c r="J24" s="277">
        <v>273293</v>
      </c>
      <c r="K24" s="289">
        <f>100*J24/B24</f>
        <v>107.49240886707257</v>
      </c>
    </row>
    <row r="25" spans="1:14" ht="17.45" customHeight="1" x14ac:dyDescent="0.15">
      <c r="A25" s="81" t="s">
        <v>1851</v>
      </c>
      <c r="B25" s="77">
        <v>253832</v>
      </c>
      <c r="C25" s="329">
        <v>38583</v>
      </c>
      <c r="D25" s="329">
        <v>31038</v>
      </c>
      <c r="E25" s="329">
        <v>7545</v>
      </c>
      <c r="F25" s="329">
        <v>21359</v>
      </c>
      <c r="G25" s="329">
        <v>18977</v>
      </c>
      <c r="H25" s="329">
        <v>2382</v>
      </c>
      <c r="I25" s="328">
        <f>C25-F25</f>
        <v>17224</v>
      </c>
      <c r="J25" s="277">
        <v>271056</v>
      </c>
      <c r="K25" s="289">
        <f>100*J25/B25</f>
        <v>106.78559046928677</v>
      </c>
    </row>
    <row r="26" spans="1:14" ht="9" customHeight="1" x14ac:dyDescent="0.15">
      <c r="A26" s="86"/>
      <c r="B26" s="247"/>
      <c r="C26" s="86"/>
      <c r="D26" s="86"/>
      <c r="E26" s="86"/>
      <c r="F26" s="86"/>
      <c r="G26" s="86"/>
      <c r="H26" s="86"/>
      <c r="I26" s="86"/>
      <c r="J26" s="86"/>
      <c r="K26" s="86"/>
    </row>
    <row r="27" spans="1:14" ht="15" customHeight="1" x14ac:dyDescent="0.15">
      <c r="A27" s="66" t="s">
        <v>1629</v>
      </c>
      <c r="B27" s="67"/>
    </row>
    <row r="28" spans="1:14" x14ac:dyDescent="0.15">
      <c r="F28" s="122"/>
    </row>
    <row r="29" spans="1:14" s="122" customFormat="1" ht="14.25" x14ac:dyDescent="0.15">
      <c r="A29" s="122" t="s">
        <v>1850</v>
      </c>
      <c r="B29" s="327"/>
    </row>
  </sheetData>
  <mergeCells count="12">
    <mergeCell ref="C19:E19"/>
    <mergeCell ref="F19:H19"/>
    <mergeCell ref="A19:A23"/>
    <mergeCell ref="A4:A8"/>
    <mergeCell ref="C4:E4"/>
    <mergeCell ref="F4:H4"/>
    <mergeCell ref="K6:K8"/>
    <mergeCell ref="K20:K23"/>
    <mergeCell ref="J20:J23"/>
    <mergeCell ref="I6:I8"/>
    <mergeCell ref="J6:J8"/>
    <mergeCell ref="I20:I23"/>
  </mergeCells>
  <phoneticPr fontId="1"/>
  <pageMargins left="0.70866141732283472" right="0.78740157480314965" top="0.55118110236220474" bottom="0.59055118110236227" header="0.51181102362204722" footer="0.51181102362204722"/>
  <pageSetup paperSize="9" scale="68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7"/>
  <sheetViews>
    <sheetView zoomScaleNormal="100" workbookViewId="0">
      <pane ySplit="8" topLeftCell="A9" activePane="bottomLeft" state="frozen"/>
      <selection pane="bottomLeft"/>
    </sheetView>
  </sheetViews>
  <sheetFormatPr defaultRowHeight="13.5" x14ac:dyDescent="0.15"/>
  <cols>
    <col min="1" max="1" width="28.625" style="122" customWidth="1"/>
    <col min="2" max="2" width="7.375" style="122" customWidth="1"/>
    <col min="3" max="4" width="8.625" style="122" customWidth="1"/>
    <col min="5" max="5" width="1.625" style="122" customWidth="1"/>
    <col min="6" max="6" width="22.625" style="122" customWidth="1"/>
    <col min="7" max="7" width="7.375" style="122" customWidth="1"/>
    <col min="8" max="9" width="8.625" style="122" customWidth="1"/>
    <col min="10" max="16384" width="9" style="122"/>
  </cols>
  <sheetData>
    <row r="1" spans="1:9" ht="24" customHeight="1" x14ac:dyDescent="0.15">
      <c r="A1" s="427" t="s">
        <v>2015</v>
      </c>
    </row>
    <row r="2" spans="1:9" ht="17.25" x14ac:dyDescent="0.2">
      <c r="A2" s="207" t="s">
        <v>2014</v>
      </c>
      <c r="F2" s="327"/>
    </row>
    <row r="3" spans="1:9" ht="9" customHeight="1" x14ac:dyDescent="0.15">
      <c r="A3" s="123"/>
      <c r="B3" s="123"/>
      <c r="C3" s="123"/>
      <c r="D3" s="123"/>
      <c r="F3" s="123"/>
      <c r="G3" s="123"/>
      <c r="H3" s="123"/>
      <c r="I3" s="123"/>
    </row>
    <row r="4" spans="1:9" s="219" customFormat="1" ht="15" customHeight="1" x14ac:dyDescent="0.15">
      <c r="A4" s="537" t="s">
        <v>2013</v>
      </c>
      <c r="B4" s="537"/>
      <c r="C4" s="537"/>
      <c r="D4" s="537"/>
      <c r="E4" s="356"/>
      <c r="F4" s="537" t="s">
        <v>2012</v>
      </c>
      <c r="G4" s="537"/>
      <c r="H4" s="537"/>
      <c r="I4" s="537"/>
    </row>
    <row r="5" spans="1:9" x14ac:dyDescent="0.15">
      <c r="A5" s="540" t="s">
        <v>2011</v>
      </c>
      <c r="B5" s="538" t="s">
        <v>2010</v>
      </c>
      <c r="C5" s="355" t="s">
        <v>2009</v>
      </c>
      <c r="D5" s="355" t="s">
        <v>2009</v>
      </c>
      <c r="E5" s="145"/>
      <c r="F5" s="540" t="s">
        <v>2011</v>
      </c>
      <c r="G5" s="538" t="s">
        <v>2010</v>
      </c>
      <c r="H5" s="355" t="s">
        <v>2009</v>
      </c>
      <c r="I5" s="355" t="s">
        <v>2009</v>
      </c>
    </row>
    <row r="6" spans="1:9" x14ac:dyDescent="0.15">
      <c r="A6" s="541"/>
      <c r="B6" s="539"/>
      <c r="C6" s="354" t="s">
        <v>2008</v>
      </c>
      <c r="D6" s="354" t="s">
        <v>2007</v>
      </c>
      <c r="E6" s="145"/>
      <c r="F6" s="542"/>
      <c r="G6" s="539"/>
      <c r="H6" s="354" t="s">
        <v>2008</v>
      </c>
      <c r="I6" s="354" t="s">
        <v>2007</v>
      </c>
    </row>
    <row r="7" spans="1:9" ht="6" customHeight="1" x14ac:dyDescent="0.15">
      <c r="A7" s="145"/>
      <c r="B7" s="337"/>
      <c r="C7" s="145"/>
      <c r="D7" s="145"/>
      <c r="E7" s="145"/>
      <c r="F7" s="145"/>
      <c r="G7" s="353"/>
      <c r="H7" s="352"/>
      <c r="I7" s="352"/>
    </row>
    <row r="8" spans="1:9" ht="12" customHeight="1" x14ac:dyDescent="0.15">
      <c r="A8" s="139" t="s">
        <v>2006</v>
      </c>
      <c r="B8" s="343">
        <v>136277</v>
      </c>
      <c r="C8" s="342">
        <v>121849</v>
      </c>
      <c r="D8" s="342">
        <v>14428</v>
      </c>
      <c r="E8" s="139"/>
      <c r="F8" s="139" t="s">
        <v>2005</v>
      </c>
      <c r="G8" s="343">
        <v>153420</v>
      </c>
      <c r="H8" s="342">
        <v>133910</v>
      </c>
      <c r="I8" s="342">
        <v>19510</v>
      </c>
    </row>
    <row r="9" spans="1:9" ht="12" customHeight="1" x14ac:dyDescent="0.15">
      <c r="A9" s="139" t="s">
        <v>2004</v>
      </c>
      <c r="B9" s="343">
        <v>112010</v>
      </c>
      <c r="C9" s="342">
        <v>100206</v>
      </c>
      <c r="D9" s="342">
        <v>11804</v>
      </c>
      <c r="E9" s="139"/>
      <c r="F9" s="139" t="s">
        <v>2003</v>
      </c>
      <c r="G9" s="343">
        <v>112010</v>
      </c>
      <c r="H9" s="342">
        <v>100206</v>
      </c>
      <c r="I9" s="342">
        <v>11804</v>
      </c>
    </row>
    <row r="10" spans="1:9" ht="12" customHeight="1" x14ac:dyDescent="0.15">
      <c r="A10" s="139" t="s">
        <v>2002</v>
      </c>
      <c r="B10" s="343">
        <v>12926</v>
      </c>
      <c r="C10" s="342">
        <v>12926</v>
      </c>
      <c r="D10" s="342" t="s">
        <v>1478</v>
      </c>
      <c r="E10" s="139"/>
      <c r="F10" s="139" t="s">
        <v>2002</v>
      </c>
      <c r="G10" s="343">
        <v>12926</v>
      </c>
      <c r="H10" s="342">
        <v>12926</v>
      </c>
      <c r="I10" s="344" t="s">
        <v>1478</v>
      </c>
    </row>
    <row r="11" spans="1:9" ht="12" customHeight="1" x14ac:dyDescent="0.15">
      <c r="A11" s="139" t="s">
        <v>2001</v>
      </c>
      <c r="B11" s="343">
        <v>99084</v>
      </c>
      <c r="C11" s="342">
        <v>87280</v>
      </c>
      <c r="D11" s="342">
        <v>11804</v>
      </c>
      <c r="E11" s="139"/>
      <c r="F11" s="139" t="s">
        <v>2001</v>
      </c>
      <c r="G11" s="343">
        <v>99084</v>
      </c>
      <c r="H11" s="342">
        <v>87280</v>
      </c>
      <c r="I11" s="342">
        <v>11804</v>
      </c>
    </row>
    <row r="12" spans="1:9" ht="12" customHeight="1" x14ac:dyDescent="0.15">
      <c r="A12" s="139"/>
      <c r="B12" s="343"/>
      <c r="C12" s="342"/>
      <c r="D12" s="342"/>
      <c r="E12" s="139"/>
      <c r="F12" s="139"/>
      <c r="G12" s="343"/>
      <c r="H12" s="342"/>
      <c r="I12" s="342"/>
    </row>
    <row r="13" spans="1:9" ht="12" customHeight="1" x14ac:dyDescent="0.15">
      <c r="A13" s="139" t="s">
        <v>2000</v>
      </c>
      <c r="B13" s="343">
        <v>21582</v>
      </c>
      <c r="C13" s="342">
        <v>19209</v>
      </c>
      <c r="D13" s="342">
        <v>2373</v>
      </c>
      <c r="E13" s="139"/>
      <c r="F13" s="139" t="s">
        <v>1999</v>
      </c>
      <c r="G13" s="343">
        <v>38464</v>
      </c>
      <c r="H13" s="342">
        <v>31038</v>
      </c>
      <c r="I13" s="342">
        <v>7426</v>
      </c>
    </row>
    <row r="14" spans="1:9" ht="12" customHeight="1" x14ac:dyDescent="0.15">
      <c r="A14" s="139"/>
      <c r="B14" s="343"/>
      <c r="C14" s="342"/>
      <c r="D14" s="342"/>
      <c r="E14" s="139"/>
      <c r="F14" s="139"/>
      <c r="G14" s="351"/>
      <c r="H14" s="350"/>
      <c r="I14" s="350"/>
    </row>
    <row r="15" spans="1:9" ht="12" customHeight="1" x14ac:dyDescent="0.15">
      <c r="A15" s="139" t="s">
        <v>1998</v>
      </c>
      <c r="B15" s="343">
        <v>17883</v>
      </c>
      <c r="C15" s="342">
        <v>16829</v>
      </c>
      <c r="D15" s="342">
        <v>1054</v>
      </c>
      <c r="E15" s="139"/>
      <c r="F15" s="139" t="s">
        <v>1998</v>
      </c>
      <c r="G15" s="343">
        <v>35438</v>
      </c>
      <c r="H15" s="342">
        <v>29181</v>
      </c>
      <c r="I15" s="342">
        <v>6257</v>
      </c>
    </row>
    <row r="16" spans="1:9" ht="12" customHeight="1" x14ac:dyDescent="0.15">
      <c r="A16" s="139" t="s">
        <v>1997</v>
      </c>
      <c r="B16" s="349">
        <v>673</v>
      </c>
      <c r="C16" s="344">
        <v>582</v>
      </c>
      <c r="D16" s="344">
        <v>91</v>
      </c>
      <c r="E16" s="139"/>
      <c r="F16" s="139" t="s">
        <v>1997</v>
      </c>
      <c r="G16" s="349">
        <v>725</v>
      </c>
      <c r="H16" s="344">
        <v>487</v>
      </c>
      <c r="I16" s="344">
        <v>238</v>
      </c>
    </row>
    <row r="17" spans="1:9" ht="12" customHeight="1" x14ac:dyDescent="0.15">
      <c r="A17" s="139" t="s">
        <v>1996</v>
      </c>
      <c r="B17" s="349">
        <v>106</v>
      </c>
      <c r="C17" s="344">
        <v>95</v>
      </c>
      <c r="D17" s="344">
        <v>11</v>
      </c>
      <c r="E17" s="139"/>
      <c r="F17" s="139" t="s">
        <v>1996</v>
      </c>
      <c r="G17" s="349">
        <v>179</v>
      </c>
      <c r="H17" s="344">
        <v>136</v>
      </c>
      <c r="I17" s="344">
        <v>43</v>
      </c>
    </row>
    <row r="18" spans="1:9" ht="12" customHeight="1" x14ac:dyDescent="0.15">
      <c r="A18" s="139" t="s">
        <v>1995</v>
      </c>
      <c r="B18" s="349">
        <v>145</v>
      </c>
      <c r="C18" s="344">
        <v>133</v>
      </c>
      <c r="D18" s="344">
        <v>12</v>
      </c>
      <c r="E18" s="139"/>
      <c r="F18" s="139" t="s">
        <v>1995</v>
      </c>
      <c r="G18" s="349">
        <v>144</v>
      </c>
      <c r="H18" s="344">
        <v>117</v>
      </c>
      <c r="I18" s="344">
        <v>27</v>
      </c>
    </row>
    <row r="19" spans="1:9" ht="12" customHeight="1" x14ac:dyDescent="0.15">
      <c r="A19" s="139" t="s">
        <v>1994</v>
      </c>
      <c r="B19" s="349">
        <v>216</v>
      </c>
      <c r="C19" s="344">
        <v>214</v>
      </c>
      <c r="D19" s="344">
        <v>2</v>
      </c>
      <c r="E19" s="139"/>
      <c r="F19" s="139" t="s">
        <v>1994</v>
      </c>
      <c r="G19" s="349">
        <v>302</v>
      </c>
      <c r="H19" s="344">
        <v>207</v>
      </c>
      <c r="I19" s="344">
        <v>95</v>
      </c>
    </row>
    <row r="20" spans="1:9" ht="12" customHeight="1" x14ac:dyDescent="0.15">
      <c r="A20" s="139" t="s">
        <v>1993</v>
      </c>
      <c r="B20" s="349">
        <v>2057</v>
      </c>
      <c r="C20" s="344">
        <v>1903</v>
      </c>
      <c r="D20" s="344">
        <v>154</v>
      </c>
      <c r="E20" s="139"/>
      <c r="F20" s="139" t="s">
        <v>1993</v>
      </c>
      <c r="G20" s="349">
        <v>4142</v>
      </c>
      <c r="H20" s="344">
        <v>3412</v>
      </c>
      <c r="I20" s="344">
        <v>730</v>
      </c>
    </row>
    <row r="21" spans="1:9" ht="12" customHeight="1" x14ac:dyDescent="0.15">
      <c r="A21" s="139" t="s">
        <v>1992</v>
      </c>
      <c r="B21" s="349">
        <v>3725</v>
      </c>
      <c r="C21" s="344">
        <v>3306</v>
      </c>
      <c r="D21" s="344">
        <v>419</v>
      </c>
      <c r="E21" s="139"/>
      <c r="F21" s="139" t="s">
        <v>1992</v>
      </c>
      <c r="G21" s="349">
        <v>5932</v>
      </c>
      <c r="H21" s="344">
        <v>5241</v>
      </c>
      <c r="I21" s="344">
        <v>691</v>
      </c>
    </row>
    <row r="22" spans="1:9" ht="12" customHeight="1" x14ac:dyDescent="0.15">
      <c r="A22" s="139" t="s">
        <v>1991</v>
      </c>
      <c r="B22" s="349">
        <v>351</v>
      </c>
      <c r="C22" s="344">
        <v>320</v>
      </c>
      <c r="D22" s="344">
        <v>31</v>
      </c>
      <c r="E22" s="139"/>
      <c r="F22" s="139" t="s">
        <v>1991</v>
      </c>
      <c r="G22" s="349">
        <v>1134</v>
      </c>
      <c r="H22" s="344">
        <v>750</v>
      </c>
      <c r="I22" s="344">
        <v>384</v>
      </c>
    </row>
    <row r="23" spans="1:9" ht="12" customHeight="1" x14ac:dyDescent="0.15">
      <c r="A23" s="139" t="s">
        <v>1990</v>
      </c>
      <c r="B23" s="349">
        <v>218</v>
      </c>
      <c r="C23" s="344">
        <v>217</v>
      </c>
      <c r="D23" s="344">
        <v>1</v>
      </c>
      <c r="E23" s="139"/>
      <c r="F23" s="139" t="s">
        <v>1990</v>
      </c>
      <c r="G23" s="349">
        <v>354</v>
      </c>
      <c r="H23" s="344">
        <v>272</v>
      </c>
      <c r="I23" s="344">
        <v>82</v>
      </c>
    </row>
    <row r="24" spans="1:9" ht="12" customHeight="1" x14ac:dyDescent="0.15">
      <c r="A24" s="139" t="s">
        <v>1989</v>
      </c>
      <c r="B24" s="349">
        <v>5540</v>
      </c>
      <c r="C24" s="344">
        <v>5373</v>
      </c>
      <c r="D24" s="344">
        <v>167</v>
      </c>
      <c r="E24" s="139"/>
      <c r="F24" s="139" t="s">
        <v>1989</v>
      </c>
      <c r="G24" s="349">
        <v>8172</v>
      </c>
      <c r="H24" s="344">
        <v>7014</v>
      </c>
      <c r="I24" s="344">
        <v>1158</v>
      </c>
    </row>
    <row r="25" spans="1:9" ht="12" customHeight="1" x14ac:dyDescent="0.15">
      <c r="A25" s="139" t="s">
        <v>1988</v>
      </c>
      <c r="B25" s="349">
        <v>1639</v>
      </c>
      <c r="C25" s="344">
        <v>1639</v>
      </c>
      <c r="D25" s="344" t="s">
        <v>1478</v>
      </c>
      <c r="E25" s="139"/>
      <c r="F25" s="139" t="s">
        <v>1988</v>
      </c>
      <c r="G25" s="349">
        <v>2970</v>
      </c>
      <c r="H25" s="344">
        <v>2181</v>
      </c>
      <c r="I25" s="344">
        <v>789</v>
      </c>
    </row>
    <row r="26" spans="1:9" ht="12" customHeight="1" x14ac:dyDescent="0.15">
      <c r="A26" s="139" t="s">
        <v>1987</v>
      </c>
      <c r="B26" s="349">
        <v>67</v>
      </c>
      <c r="C26" s="344">
        <v>66</v>
      </c>
      <c r="D26" s="344">
        <v>1</v>
      </c>
      <c r="E26" s="139"/>
      <c r="F26" s="139" t="s">
        <v>1987</v>
      </c>
      <c r="G26" s="349">
        <v>324</v>
      </c>
      <c r="H26" s="344">
        <v>157</v>
      </c>
      <c r="I26" s="344">
        <v>167</v>
      </c>
    </row>
    <row r="27" spans="1:9" ht="12" customHeight="1" x14ac:dyDescent="0.15">
      <c r="A27" s="139" t="s">
        <v>1986</v>
      </c>
      <c r="B27" s="349">
        <v>456</v>
      </c>
      <c r="C27" s="344">
        <v>454</v>
      </c>
      <c r="D27" s="344">
        <v>2</v>
      </c>
      <c r="E27" s="139"/>
      <c r="F27" s="139" t="s">
        <v>1986</v>
      </c>
      <c r="G27" s="349">
        <v>983</v>
      </c>
      <c r="H27" s="344">
        <v>716</v>
      </c>
      <c r="I27" s="344">
        <v>267</v>
      </c>
    </row>
    <row r="28" spans="1:9" ht="12" customHeight="1" x14ac:dyDescent="0.15">
      <c r="A28" s="139" t="s">
        <v>1985</v>
      </c>
      <c r="B28" s="349">
        <v>884</v>
      </c>
      <c r="C28" s="344">
        <v>731</v>
      </c>
      <c r="D28" s="344">
        <v>153</v>
      </c>
      <c r="E28" s="139"/>
      <c r="F28" s="139" t="s">
        <v>1985</v>
      </c>
      <c r="G28" s="349">
        <v>3519</v>
      </c>
      <c r="H28" s="344">
        <v>3207</v>
      </c>
      <c r="I28" s="344">
        <v>312</v>
      </c>
    </row>
    <row r="29" spans="1:9" ht="12" customHeight="1" x14ac:dyDescent="0.15">
      <c r="A29" s="139" t="s">
        <v>1984</v>
      </c>
      <c r="B29" s="349">
        <v>541</v>
      </c>
      <c r="C29" s="344">
        <v>541</v>
      </c>
      <c r="D29" s="344" t="s">
        <v>1478</v>
      </c>
      <c r="E29" s="139"/>
      <c r="F29" s="139" t="s">
        <v>1984</v>
      </c>
      <c r="G29" s="349">
        <v>2288</v>
      </c>
      <c r="H29" s="344">
        <v>2017</v>
      </c>
      <c r="I29" s="344">
        <v>271</v>
      </c>
    </row>
    <row r="30" spans="1:9" ht="12" customHeight="1" x14ac:dyDescent="0.15">
      <c r="A30" s="139" t="s">
        <v>1983</v>
      </c>
      <c r="B30" s="349">
        <v>436</v>
      </c>
      <c r="C30" s="344">
        <v>435</v>
      </c>
      <c r="D30" s="344">
        <v>1</v>
      </c>
      <c r="E30" s="139"/>
      <c r="F30" s="139" t="s">
        <v>1983</v>
      </c>
      <c r="G30" s="349">
        <v>1325</v>
      </c>
      <c r="H30" s="344">
        <v>1070</v>
      </c>
      <c r="I30" s="344">
        <v>255</v>
      </c>
    </row>
    <row r="31" spans="1:9" ht="12" customHeight="1" x14ac:dyDescent="0.15">
      <c r="A31" s="139" t="s">
        <v>1982</v>
      </c>
      <c r="B31" s="349">
        <v>66</v>
      </c>
      <c r="C31" s="344">
        <v>66</v>
      </c>
      <c r="D31" s="344" t="s">
        <v>1478</v>
      </c>
      <c r="E31" s="139"/>
      <c r="F31" s="139" t="s">
        <v>1982</v>
      </c>
      <c r="G31" s="349">
        <v>309</v>
      </c>
      <c r="H31" s="344">
        <v>233</v>
      </c>
      <c r="I31" s="344">
        <v>76</v>
      </c>
    </row>
    <row r="32" spans="1:9" ht="12" customHeight="1" x14ac:dyDescent="0.15">
      <c r="A32" s="139" t="s">
        <v>1981</v>
      </c>
      <c r="B32" s="349">
        <v>59</v>
      </c>
      <c r="C32" s="344">
        <v>59</v>
      </c>
      <c r="D32" s="344" t="s">
        <v>1478</v>
      </c>
      <c r="E32" s="139"/>
      <c r="F32" s="139" t="s">
        <v>1981</v>
      </c>
      <c r="G32" s="349">
        <v>364</v>
      </c>
      <c r="H32" s="344">
        <v>284</v>
      </c>
      <c r="I32" s="344">
        <v>80</v>
      </c>
    </row>
    <row r="33" spans="1:9" ht="12" customHeight="1" x14ac:dyDescent="0.15">
      <c r="A33" s="139" t="s">
        <v>1980</v>
      </c>
      <c r="B33" s="349">
        <v>184</v>
      </c>
      <c r="C33" s="344">
        <v>176</v>
      </c>
      <c r="D33" s="344">
        <v>8</v>
      </c>
      <c r="E33" s="139"/>
      <c r="F33" s="139" t="s">
        <v>1980</v>
      </c>
      <c r="G33" s="349">
        <v>635</v>
      </c>
      <c r="H33" s="344">
        <v>516</v>
      </c>
      <c r="I33" s="344">
        <v>119</v>
      </c>
    </row>
    <row r="34" spans="1:9" ht="12" customHeight="1" x14ac:dyDescent="0.15">
      <c r="A34" s="139" t="s">
        <v>1979</v>
      </c>
      <c r="B34" s="349">
        <v>13</v>
      </c>
      <c r="C34" s="344">
        <v>13</v>
      </c>
      <c r="D34" s="344" t="s">
        <v>1478</v>
      </c>
      <c r="E34" s="139"/>
      <c r="F34" s="139" t="s">
        <v>1979</v>
      </c>
      <c r="G34" s="349">
        <v>226</v>
      </c>
      <c r="H34" s="344">
        <v>141</v>
      </c>
      <c r="I34" s="344">
        <v>85</v>
      </c>
    </row>
    <row r="35" spans="1:9" ht="12" customHeight="1" x14ac:dyDescent="0.15">
      <c r="A35" s="139" t="s">
        <v>1978</v>
      </c>
      <c r="B35" s="349">
        <v>5</v>
      </c>
      <c r="C35" s="344">
        <v>5</v>
      </c>
      <c r="D35" s="344" t="s">
        <v>1478</v>
      </c>
      <c r="E35" s="139"/>
      <c r="F35" s="139" t="s">
        <v>1978</v>
      </c>
      <c r="G35" s="349">
        <v>43</v>
      </c>
      <c r="H35" s="344">
        <v>16</v>
      </c>
      <c r="I35" s="344">
        <v>27</v>
      </c>
    </row>
    <row r="36" spans="1:9" ht="12" customHeight="1" x14ac:dyDescent="0.15">
      <c r="A36" s="139" t="s">
        <v>1977</v>
      </c>
      <c r="B36" s="349">
        <v>5</v>
      </c>
      <c r="C36" s="344">
        <v>5</v>
      </c>
      <c r="D36" s="344" t="s">
        <v>1478</v>
      </c>
      <c r="E36" s="139"/>
      <c r="F36" s="139" t="s">
        <v>1977</v>
      </c>
      <c r="G36" s="349">
        <v>34</v>
      </c>
      <c r="H36" s="344">
        <v>29</v>
      </c>
      <c r="I36" s="344">
        <v>5</v>
      </c>
    </row>
    <row r="37" spans="1:9" ht="12" customHeight="1" x14ac:dyDescent="0.15">
      <c r="A37" s="139" t="s">
        <v>1976</v>
      </c>
      <c r="B37" s="349">
        <v>4</v>
      </c>
      <c r="C37" s="344">
        <v>4</v>
      </c>
      <c r="D37" s="344" t="s">
        <v>1478</v>
      </c>
      <c r="E37" s="139"/>
      <c r="F37" s="139" t="s">
        <v>1976</v>
      </c>
      <c r="G37" s="349">
        <v>66</v>
      </c>
      <c r="H37" s="344">
        <v>41</v>
      </c>
      <c r="I37" s="344">
        <v>25</v>
      </c>
    </row>
    <row r="38" spans="1:9" ht="12" customHeight="1" x14ac:dyDescent="0.15">
      <c r="A38" s="139" t="s">
        <v>1975</v>
      </c>
      <c r="B38" s="349">
        <v>7</v>
      </c>
      <c r="C38" s="344">
        <v>7</v>
      </c>
      <c r="D38" s="344" t="s">
        <v>1478</v>
      </c>
      <c r="E38" s="139"/>
      <c r="F38" s="139" t="s">
        <v>1975</v>
      </c>
      <c r="G38" s="349">
        <v>39</v>
      </c>
      <c r="H38" s="344">
        <v>24</v>
      </c>
      <c r="I38" s="344">
        <v>15</v>
      </c>
    </row>
    <row r="39" spans="1:9" ht="12" customHeight="1" x14ac:dyDescent="0.15">
      <c r="A39" s="139" t="s">
        <v>1974</v>
      </c>
      <c r="B39" s="349">
        <v>3</v>
      </c>
      <c r="C39" s="344">
        <v>3</v>
      </c>
      <c r="D39" s="344" t="s">
        <v>1478</v>
      </c>
      <c r="E39" s="139"/>
      <c r="F39" s="139" t="s">
        <v>1974</v>
      </c>
      <c r="G39" s="349">
        <v>18</v>
      </c>
      <c r="H39" s="344">
        <v>11</v>
      </c>
      <c r="I39" s="344">
        <v>7</v>
      </c>
    </row>
    <row r="40" spans="1:9" ht="12" customHeight="1" x14ac:dyDescent="0.15">
      <c r="A40" s="139" t="s">
        <v>1973</v>
      </c>
      <c r="B40" s="349">
        <v>1</v>
      </c>
      <c r="C40" s="344">
        <v>1</v>
      </c>
      <c r="D40" s="344" t="s">
        <v>1478</v>
      </c>
      <c r="E40" s="139"/>
      <c r="F40" s="139" t="s">
        <v>1973</v>
      </c>
      <c r="G40" s="349">
        <v>21</v>
      </c>
      <c r="H40" s="344">
        <v>16</v>
      </c>
      <c r="I40" s="344">
        <v>5</v>
      </c>
    </row>
    <row r="41" spans="1:9" ht="12" customHeight="1" x14ac:dyDescent="0.15">
      <c r="A41" s="139" t="s">
        <v>1972</v>
      </c>
      <c r="B41" s="349">
        <v>2</v>
      </c>
      <c r="C41" s="344">
        <v>2</v>
      </c>
      <c r="D41" s="344" t="s">
        <v>1478</v>
      </c>
      <c r="E41" s="139"/>
      <c r="F41" s="139" t="s">
        <v>1972</v>
      </c>
      <c r="G41" s="349">
        <v>21</v>
      </c>
      <c r="H41" s="344">
        <v>15</v>
      </c>
      <c r="I41" s="344">
        <v>6</v>
      </c>
    </row>
    <row r="42" spans="1:9" ht="12" customHeight="1" x14ac:dyDescent="0.15">
      <c r="A42" s="139" t="s">
        <v>1971</v>
      </c>
      <c r="B42" s="349">
        <v>252</v>
      </c>
      <c r="C42" s="344">
        <v>251</v>
      </c>
      <c r="D42" s="344">
        <v>1</v>
      </c>
      <c r="E42" s="139"/>
      <c r="F42" s="139" t="s">
        <v>1971</v>
      </c>
      <c r="G42" s="349">
        <v>483</v>
      </c>
      <c r="H42" s="344">
        <v>323</v>
      </c>
      <c r="I42" s="344">
        <v>160</v>
      </c>
    </row>
    <row r="43" spans="1:9" ht="12" customHeight="1" x14ac:dyDescent="0.15">
      <c r="A43" s="139" t="s">
        <v>1970</v>
      </c>
      <c r="B43" s="349">
        <v>90</v>
      </c>
      <c r="C43" s="344">
        <v>90</v>
      </c>
      <c r="D43" s="344" t="s">
        <v>1478</v>
      </c>
      <c r="E43" s="139"/>
      <c r="F43" s="139" t="s">
        <v>1970</v>
      </c>
      <c r="G43" s="349">
        <v>141</v>
      </c>
      <c r="H43" s="344">
        <v>87</v>
      </c>
      <c r="I43" s="344">
        <v>54</v>
      </c>
    </row>
    <row r="44" spans="1:9" ht="12" customHeight="1" x14ac:dyDescent="0.15">
      <c r="A44" s="139" t="s">
        <v>1969</v>
      </c>
      <c r="B44" s="349">
        <v>10</v>
      </c>
      <c r="C44" s="344">
        <v>10</v>
      </c>
      <c r="D44" s="344" t="s">
        <v>1478</v>
      </c>
      <c r="E44" s="139"/>
      <c r="F44" s="139" t="s">
        <v>1969</v>
      </c>
      <c r="G44" s="349">
        <v>17</v>
      </c>
      <c r="H44" s="344">
        <v>6</v>
      </c>
      <c r="I44" s="344">
        <v>11</v>
      </c>
    </row>
    <row r="45" spans="1:9" ht="12" customHeight="1" x14ac:dyDescent="0.15">
      <c r="A45" s="139" t="s">
        <v>1968</v>
      </c>
      <c r="B45" s="349">
        <v>106</v>
      </c>
      <c r="C45" s="344">
        <v>106</v>
      </c>
      <c r="D45" s="344" t="s">
        <v>1478</v>
      </c>
      <c r="E45" s="139"/>
      <c r="F45" s="139" t="s">
        <v>1968</v>
      </c>
      <c r="G45" s="349">
        <v>434</v>
      </c>
      <c r="H45" s="344">
        <v>377</v>
      </c>
      <c r="I45" s="344">
        <v>57</v>
      </c>
    </row>
    <row r="46" spans="1:9" ht="12" customHeight="1" x14ac:dyDescent="0.15">
      <c r="A46" s="139" t="s">
        <v>1967</v>
      </c>
      <c r="B46" s="349">
        <v>9</v>
      </c>
      <c r="C46" s="344">
        <v>9</v>
      </c>
      <c r="D46" s="344" t="s">
        <v>1478</v>
      </c>
      <c r="E46" s="139"/>
      <c r="F46" s="139" t="s">
        <v>1967</v>
      </c>
      <c r="G46" s="349">
        <v>38</v>
      </c>
      <c r="H46" s="344">
        <v>27</v>
      </c>
      <c r="I46" s="344">
        <v>11</v>
      </c>
    </row>
    <row r="47" spans="1:9" ht="12" customHeight="1" x14ac:dyDescent="0.15">
      <c r="A47" s="139" t="s">
        <v>1966</v>
      </c>
      <c r="B47" s="349">
        <v>9</v>
      </c>
      <c r="C47" s="344">
        <v>9</v>
      </c>
      <c r="D47" s="344" t="s">
        <v>1478</v>
      </c>
      <c r="E47" s="139"/>
      <c r="F47" s="139" t="s">
        <v>1966</v>
      </c>
      <c r="G47" s="349">
        <v>8</v>
      </c>
      <c r="H47" s="344">
        <v>7</v>
      </c>
      <c r="I47" s="344">
        <v>1</v>
      </c>
    </row>
    <row r="48" spans="1:9" ht="12" customHeight="1" x14ac:dyDescent="0.15">
      <c r="A48" s="139" t="s">
        <v>1965</v>
      </c>
      <c r="B48" s="349">
        <v>3</v>
      </c>
      <c r="C48" s="344">
        <v>3</v>
      </c>
      <c r="D48" s="344" t="s">
        <v>1478</v>
      </c>
      <c r="E48" s="139"/>
      <c r="F48" s="139" t="s">
        <v>1965</v>
      </c>
      <c r="G48" s="349">
        <v>36</v>
      </c>
      <c r="H48" s="344">
        <v>33</v>
      </c>
      <c r="I48" s="344">
        <v>3</v>
      </c>
    </row>
    <row r="49" spans="1:9" ht="12" customHeight="1" x14ac:dyDescent="0.15">
      <c r="A49" s="139" t="s">
        <v>1964</v>
      </c>
      <c r="B49" s="349">
        <v>1</v>
      </c>
      <c r="C49" s="344">
        <v>1</v>
      </c>
      <c r="D49" s="344" t="s">
        <v>1478</v>
      </c>
      <c r="E49" s="139"/>
      <c r="F49" s="139" t="s">
        <v>1964</v>
      </c>
      <c r="G49" s="349">
        <v>12</v>
      </c>
      <c r="H49" s="344">
        <v>11</v>
      </c>
      <c r="I49" s="344">
        <v>1</v>
      </c>
    </row>
    <row r="50" spans="1:9" ht="12" customHeight="1" x14ac:dyDescent="0.15">
      <c r="A50" s="139"/>
      <c r="B50" s="343"/>
      <c r="C50" s="342"/>
      <c r="D50" s="342"/>
      <c r="E50" s="139"/>
      <c r="F50" s="139"/>
      <c r="G50" s="343"/>
      <c r="H50" s="342"/>
      <c r="I50" s="342"/>
    </row>
    <row r="51" spans="1:9" ht="12" customHeight="1" x14ac:dyDescent="0.15">
      <c r="A51" s="139" t="s">
        <v>1963</v>
      </c>
      <c r="B51" s="343">
        <v>3438</v>
      </c>
      <c r="C51" s="342">
        <v>2148</v>
      </c>
      <c r="D51" s="342">
        <v>1290</v>
      </c>
      <c r="E51" s="139"/>
      <c r="F51" s="139" t="s">
        <v>1963</v>
      </c>
      <c r="G51" s="343">
        <v>3026</v>
      </c>
      <c r="H51" s="342">
        <v>1857</v>
      </c>
      <c r="I51" s="342">
        <v>1169</v>
      </c>
    </row>
    <row r="52" spans="1:9" ht="12" customHeight="1" x14ac:dyDescent="0.15">
      <c r="A52" s="139" t="s">
        <v>1962</v>
      </c>
      <c r="B52" s="343">
        <v>19</v>
      </c>
      <c r="C52" s="342">
        <v>7</v>
      </c>
      <c r="D52" s="344">
        <v>12</v>
      </c>
      <c r="E52" s="139"/>
      <c r="F52" s="139" t="s">
        <v>1962</v>
      </c>
      <c r="G52" s="343">
        <v>35</v>
      </c>
      <c r="H52" s="342">
        <v>15</v>
      </c>
      <c r="I52" s="342">
        <v>20</v>
      </c>
    </row>
    <row r="53" spans="1:9" ht="12" customHeight="1" x14ac:dyDescent="0.15">
      <c r="A53" s="139" t="s">
        <v>1961</v>
      </c>
      <c r="B53" s="343">
        <v>20</v>
      </c>
      <c r="C53" s="342">
        <v>18</v>
      </c>
      <c r="D53" s="344">
        <v>2</v>
      </c>
      <c r="E53" s="139"/>
      <c r="F53" s="139" t="s">
        <v>1961</v>
      </c>
      <c r="G53" s="343">
        <v>38</v>
      </c>
      <c r="H53" s="342">
        <v>17</v>
      </c>
      <c r="I53" s="344">
        <v>21</v>
      </c>
    </row>
    <row r="54" spans="1:9" ht="12" customHeight="1" x14ac:dyDescent="0.15">
      <c r="A54" s="139" t="s">
        <v>1960</v>
      </c>
      <c r="B54" s="343">
        <v>35</v>
      </c>
      <c r="C54" s="342">
        <v>28</v>
      </c>
      <c r="D54" s="342">
        <v>7</v>
      </c>
      <c r="E54" s="139"/>
      <c r="F54" s="139" t="s">
        <v>1960</v>
      </c>
      <c r="G54" s="343">
        <v>64</v>
      </c>
      <c r="H54" s="342">
        <v>28</v>
      </c>
      <c r="I54" s="342">
        <v>36</v>
      </c>
    </row>
    <row r="55" spans="1:9" ht="12" customHeight="1" x14ac:dyDescent="0.15">
      <c r="A55" s="139" t="s">
        <v>1959</v>
      </c>
      <c r="B55" s="349">
        <v>2436</v>
      </c>
      <c r="C55" s="344">
        <v>1496</v>
      </c>
      <c r="D55" s="344">
        <v>940</v>
      </c>
      <c r="E55" s="139"/>
      <c r="F55" s="139" t="s">
        <v>1959</v>
      </c>
      <c r="G55" s="343">
        <v>1967</v>
      </c>
      <c r="H55" s="342">
        <v>1237</v>
      </c>
      <c r="I55" s="342">
        <v>730</v>
      </c>
    </row>
    <row r="56" spans="1:9" ht="12" customHeight="1" x14ac:dyDescent="0.15">
      <c r="A56" s="139" t="s">
        <v>1958</v>
      </c>
      <c r="B56" s="349">
        <v>2208</v>
      </c>
      <c r="C56" s="344">
        <v>1303</v>
      </c>
      <c r="D56" s="344">
        <v>905</v>
      </c>
      <c r="E56" s="139"/>
      <c r="F56" s="139" t="s">
        <v>1958</v>
      </c>
      <c r="G56" s="343">
        <v>1467</v>
      </c>
      <c r="H56" s="342">
        <v>962</v>
      </c>
      <c r="I56" s="342">
        <v>505</v>
      </c>
    </row>
    <row r="57" spans="1:9" ht="12" customHeight="1" x14ac:dyDescent="0.15">
      <c r="A57" s="139" t="s">
        <v>1957</v>
      </c>
      <c r="B57" s="349">
        <v>1512</v>
      </c>
      <c r="C57" s="344">
        <v>854</v>
      </c>
      <c r="D57" s="344">
        <v>658</v>
      </c>
      <c r="E57" s="139"/>
      <c r="F57" s="139" t="s">
        <v>1957</v>
      </c>
      <c r="G57" s="343">
        <v>509</v>
      </c>
      <c r="H57" s="342">
        <v>354</v>
      </c>
      <c r="I57" s="342">
        <v>155</v>
      </c>
    </row>
    <row r="58" spans="1:9" ht="12" customHeight="1" x14ac:dyDescent="0.15">
      <c r="A58" s="139" t="s">
        <v>1956</v>
      </c>
      <c r="B58" s="349">
        <v>270</v>
      </c>
      <c r="C58" s="344">
        <v>186</v>
      </c>
      <c r="D58" s="344">
        <v>84</v>
      </c>
      <c r="E58" s="139"/>
      <c r="F58" s="139" t="s">
        <v>1956</v>
      </c>
      <c r="G58" s="343">
        <v>192</v>
      </c>
      <c r="H58" s="342">
        <v>125</v>
      </c>
      <c r="I58" s="342">
        <v>67</v>
      </c>
    </row>
    <row r="59" spans="1:9" ht="12" customHeight="1" x14ac:dyDescent="0.15">
      <c r="A59" s="139" t="s">
        <v>1955</v>
      </c>
      <c r="B59" s="349">
        <v>138</v>
      </c>
      <c r="C59" s="344">
        <v>99</v>
      </c>
      <c r="D59" s="344">
        <v>39</v>
      </c>
      <c r="E59" s="139"/>
      <c r="F59" s="139" t="s">
        <v>1955</v>
      </c>
      <c r="G59" s="343">
        <v>141</v>
      </c>
      <c r="H59" s="342">
        <v>90</v>
      </c>
      <c r="I59" s="342">
        <v>51</v>
      </c>
    </row>
    <row r="60" spans="1:9" ht="12" customHeight="1" x14ac:dyDescent="0.15">
      <c r="A60" s="139" t="s">
        <v>1954</v>
      </c>
      <c r="B60" s="349">
        <v>126</v>
      </c>
      <c r="C60" s="344">
        <v>75</v>
      </c>
      <c r="D60" s="344">
        <v>51</v>
      </c>
      <c r="E60" s="133"/>
      <c r="F60" s="139" t="s">
        <v>1954</v>
      </c>
      <c r="G60" s="343">
        <v>358</v>
      </c>
      <c r="H60" s="342">
        <v>242</v>
      </c>
      <c r="I60" s="342">
        <v>116</v>
      </c>
    </row>
    <row r="61" spans="1:9" ht="12" customHeight="1" x14ac:dyDescent="0.15">
      <c r="A61" s="139" t="s">
        <v>1953</v>
      </c>
      <c r="B61" s="349">
        <v>162</v>
      </c>
      <c r="C61" s="344">
        <v>89</v>
      </c>
      <c r="D61" s="344">
        <v>73</v>
      </c>
      <c r="E61" s="133"/>
      <c r="F61" s="139" t="s">
        <v>1953</v>
      </c>
      <c r="G61" s="343">
        <v>267</v>
      </c>
      <c r="H61" s="342">
        <v>151</v>
      </c>
      <c r="I61" s="342">
        <v>116</v>
      </c>
    </row>
    <row r="62" spans="1:9" ht="13.5" customHeight="1" x14ac:dyDescent="0.15">
      <c r="A62" s="139" t="s">
        <v>1952</v>
      </c>
      <c r="B62" s="349">
        <v>27</v>
      </c>
      <c r="C62" s="344">
        <v>23</v>
      </c>
      <c r="D62" s="344">
        <v>4</v>
      </c>
      <c r="E62" s="133"/>
      <c r="F62" s="139" t="s">
        <v>1952</v>
      </c>
      <c r="G62" s="349">
        <v>28</v>
      </c>
      <c r="H62" s="344">
        <v>14</v>
      </c>
      <c r="I62" s="344">
        <v>14</v>
      </c>
    </row>
    <row r="63" spans="1:9" x14ac:dyDescent="0.15">
      <c r="A63" s="139" t="s">
        <v>1951</v>
      </c>
      <c r="B63" s="349">
        <v>9</v>
      </c>
      <c r="C63" s="344">
        <v>9</v>
      </c>
      <c r="D63" s="344" t="s">
        <v>1478</v>
      </c>
      <c r="E63" s="133"/>
      <c r="F63" s="139" t="s">
        <v>1951</v>
      </c>
      <c r="G63" s="349">
        <v>38</v>
      </c>
      <c r="H63" s="344">
        <v>13</v>
      </c>
      <c r="I63" s="344">
        <v>25</v>
      </c>
    </row>
    <row r="64" spans="1:9" x14ac:dyDescent="0.15">
      <c r="A64" s="139" t="s">
        <v>1950</v>
      </c>
      <c r="B64" s="349">
        <v>6</v>
      </c>
      <c r="C64" s="344">
        <v>6</v>
      </c>
      <c r="D64" s="344" t="s">
        <v>1478</v>
      </c>
      <c r="E64" s="133"/>
      <c r="F64" s="139" t="s">
        <v>1950</v>
      </c>
      <c r="G64" s="349">
        <v>3</v>
      </c>
      <c r="H64" s="344" t="s">
        <v>1478</v>
      </c>
      <c r="I64" s="344">
        <v>3</v>
      </c>
    </row>
    <row r="65" spans="1:9" x14ac:dyDescent="0.15">
      <c r="A65" s="139" t="s">
        <v>1949</v>
      </c>
      <c r="B65" s="349">
        <v>17</v>
      </c>
      <c r="C65" s="344">
        <v>17</v>
      </c>
      <c r="D65" s="344" t="s">
        <v>1478</v>
      </c>
      <c r="E65" s="133"/>
      <c r="F65" s="139" t="s">
        <v>1949</v>
      </c>
      <c r="G65" s="349">
        <v>8</v>
      </c>
      <c r="H65" s="344">
        <v>4</v>
      </c>
      <c r="I65" s="344">
        <v>4</v>
      </c>
    </row>
    <row r="66" spans="1:9" x14ac:dyDescent="0.15">
      <c r="A66" s="139" t="s">
        <v>1948</v>
      </c>
      <c r="B66" s="349">
        <v>26</v>
      </c>
      <c r="C66" s="344">
        <v>18</v>
      </c>
      <c r="D66" s="344">
        <v>8</v>
      </c>
      <c r="E66" s="133"/>
      <c r="F66" s="139" t="s">
        <v>1948</v>
      </c>
      <c r="G66" s="349">
        <v>79</v>
      </c>
      <c r="H66" s="344">
        <v>48</v>
      </c>
      <c r="I66" s="344">
        <v>31</v>
      </c>
    </row>
    <row r="67" spans="1:9" x14ac:dyDescent="0.15">
      <c r="A67" s="139" t="s">
        <v>1947</v>
      </c>
      <c r="B67" s="349">
        <v>1</v>
      </c>
      <c r="C67" s="344">
        <v>1</v>
      </c>
      <c r="D67" s="344" t="s">
        <v>1478</v>
      </c>
      <c r="E67" s="133"/>
      <c r="F67" s="139" t="s">
        <v>1947</v>
      </c>
      <c r="G67" s="349">
        <v>10</v>
      </c>
      <c r="H67" s="344">
        <v>6</v>
      </c>
      <c r="I67" s="344">
        <v>4</v>
      </c>
    </row>
    <row r="68" spans="1:9" x14ac:dyDescent="0.15">
      <c r="A68" s="139" t="s">
        <v>1946</v>
      </c>
      <c r="B68" s="349">
        <v>17</v>
      </c>
      <c r="C68" s="344">
        <v>8</v>
      </c>
      <c r="D68" s="344">
        <v>9</v>
      </c>
      <c r="E68" s="133"/>
      <c r="F68" s="139" t="s">
        <v>1946</v>
      </c>
      <c r="G68" s="349">
        <v>53</v>
      </c>
      <c r="H68" s="344">
        <v>30</v>
      </c>
      <c r="I68" s="344">
        <v>23</v>
      </c>
    </row>
    <row r="69" spans="1:9" x14ac:dyDescent="0.15">
      <c r="A69" s="139" t="s">
        <v>1945</v>
      </c>
      <c r="B69" s="349">
        <v>16</v>
      </c>
      <c r="C69" s="344">
        <v>14</v>
      </c>
      <c r="D69" s="344">
        <v>2</v>
      </c>
      <c r="E69" s="133"/>
      <c r="F69" s="139" t="s">
        <v>1945</v>
      </c>
      <c r="G69" s="349">
        <v>34</v>
      </c>
      <c r="H69" s="344">
        <v>19</v>
      </c>
      <c r="I69" s="344">
        <v>15</v>
      </c>
    </row>
    <row r="70" spans="1:9" x14ac:dyDescent="0.15">
      <c r="A70" s="139" t="s">
        <v>1944</v>
      </c>
      <c r="B70" s="349">
        <v>2</v>
      </c>
      <c r="C70" s="344">
        <v>2</v>
      </c>
      <c r="D70" s="344" t="s">
        <v>1478</v>
      </c>
      <c r="E70" s="133"/>
      <c r="F70" s="139" t="s">
        <v>1944</v>
      </c>
      <c r="G70" s="349">
        <v>7</v>
      </c>
      <c r="H70" s="344">
        <v>3</v>
      </c>
      <c r="I70" s="344">
        <v>4</v>
      </c>
    </row>
    <row r="71" spans="1:9" x14ac:dyDescent="0.15">
      <c r="A71" s="139" t="s">
        <v>1943</v>
      </c>
      <c r="B71" s="349">
        <v>2</v>
      </c>
      <c r="C71" s="344">
        <v>1</v>
      </c>
      <c r="D71" s="344">
        <v>1</v>
      </c>
      <c r="E71" s="133"/>
      <c r="F71" s="139" t="s">
        <v>1943</v>
      </c>
      <c r="G71" s="349">
        <v>8</v>
      </c>
      <c r="H71" s="344">
        <v>5</v>
      </c>
      <c r="I71" s="344">
        <v>3</v>
      </c>
    </row>
    <row r="72" spans="1:9" x14ac:dyDescent="0.15">
      <c r="A72" s="139" t="s">
        <v>1942</v>
      </c>
      <c r="B72" s="349">
        <v>4</v>
      </c>
      <c r="C72" s="344">
        <v>4</v>
      </c>
      <c r="D72" s="344" t="s">
        <v>1478</v>
      </c>
      <c r="E72" s="133"/>
      <c r="F72" s="139" t="s">
        <v>1942</v>
      </c>
      <c r="G72" s="349">
        <v>3</v>
      </c>
      <c r="H72" s="344" t="s">
        <v>1478</v>
      </c>
      <c r="I72" s="344">
        <v>3</v>
      </c>
    </row>
    <row r="73" spans="1:9" x14ac:dyDescent="0.15">
      <c r="A73" s="139" t="s">
        <v>1941</v>
      </c>
      <c r="B73" s="349">
        <v>7</v>
      </c>
      <c r="C73" s="344">
        <v>7</v>
      </c>
      <c r="D73" s="344" t="s">
        <v>1478</v>
      </c>
      <c r="E73" s="133"/>
      <c r="F73" s="139" t="s">
        <v>1941</v>
      </c>
      <c r="G73" s="349">
        <v>21</v>
      </c>
      <c r="H73" s="344">
        <v>11</v>
      </c>
      <c r="I73" s="344">
        <v>10</v>
      </c>
    </row>
    <row r="74" spans="1:9" x14ac:dyDescent="0.15">
      <c r="A74" s="139" t="s">
        <v>1940</v>
      </c>
      <c r="B74" s="349">
        <v>4</v>
      </c>
      <c r="C74" s="344">
        <v>4</v>
      </c>
      <c r="D74" s="344" t="s">
        <v>1478</v>
      </c>
      <c r="E74" s="133"/>
      <c r="F74" s="139" t="s">
        <v>1940</v>
      </c>
      <c r="G74" s="349">
        <v>5</v>
      </c>
      <c r="H74" s="344">
        <v>4</v>
      </c>
      <c r="I74" s="344">
        <v>1</v>
      </c>
    </row>
    <row r="75" spans="1:9" x14ac:dyDescent="0.15">
      <c r="A75" s="139" t="s">
        <v>1938</v>
      </c>
      <c r="B75" s="349">
        <v>5</v>
      </c>
      <c r="C75" s="344">
        <v>5</v>
      </c>
      <c r="D75" s="344" t="s">
        <v>1478</v>
      </c>
      <c r="E75" s="133"/>
      <c r="F75" s="139" t="s">
        <v>1939</v>
      </c>
      <c r="G75" s="349">
        <v>2</v>
      </c>
      <c r="H75" s="344">
        <v>1</v>
      </c>
      <c r="I75" s="344">
        <v>1</v>
      </c>
    </row>
    <row r="76" spans="1:9" x14ac:dyDescent="0.15">
      <c r="A76" s="139" t="s">
        <v>1937</v>
      </c>
      <c r="B76" s="349">
        <v>11</v>
      </c>
      <c r="C76" s="344">
        <v>11</v>
      </c>
      <c r="D76" s="344" t="s">
        <v>1478</v>
      </c>
      <c r="E76" s="133"/>
      <c r="F76" s="139" t="s">
        <v>1938</v>
      </c>
      <c r="G76" s="349">
        <v>10</v>
      </c>
      <c r="H76" s="344">
        <v>5</v>
      </c>
      <c r="I76" s="344">
        <v>5</v>
      </c>
    </row>
    <row r="77" spans="1:9" x14ac:dyDescent="0.15">
      <c r="A77" s="139" t="s">
        <v>1936</v>
      </c>
      <c r="B77" s="349">
        <v>16</v>
      </c>
      <c r="C77" s="344">
        <v>7</v>
      </c>
      <c r="D77" s="344">
        <v>9</v>
      </c>
      <c r="E77" s="133"/>
      <c r="F77" s="139" t="s">
        <v>1937</v>
      </c>
      <c r="G77" s="349">
        <v>11</v>
      </c>
      <c r="H77" s="344">
        <v>6</v>
      </c>
      <c r="I77" s="344">
        <v>5</v>
      </c>
    </row>
    <row r="78" spans="1:9" x14ac:dyDescent="0.15">
      <c r="A78" s="139" t="s">
        <v>1935</v>
      </c>
      <c r="B78" s="349">
        <v>28</v>
      </c>
      <c r="C78" s="344">
        <v>28</v>
      </c>
      <c r="D78" s="344" t="s">
        <v>1478</v>
      </c>
      <c r="E78" s="133"/>
      <c r="F78" s="139" t="s">
        <v>1936</v>
      </c>
      <c r="G78" s="349">
        <v>11</v>
      </c>
      <c r="H78" s="344">
        <v>3</v>
      </c>
      <c r="I78" s="344">
        <v>8</v>
      </c>
    </row>
    <row r="79" spans="1:9" x14ac:dyDescent="0.15">
      <c r="A79" s="139" t="s">
        <v>1933</v>
      </c>
      <c r="B79" s="349">
        <v>1</v>
      </c>
      <c r="C79" s="344">
        <v>1</v>
      </c>
      <c r="D79" s="344" t="s">
        <v>1478</v>
      </c>
      <c r="E79" s="133"/>
      <c r="F79" s="139" t="s">
        <v>1935</v>
      </c>
      <c r="G79" s="349">
        <v>17</v>
      </c>
      <c r="H79" s="344">
        <v>13</v>
      </c>
      <c r="I79" s="344">
        <v>4</v>
      </c>
    </row>
    <row r="80" spans="1:9" x14ac:dyDescent="0.15">
      <c r="A80" s="139" t="s">
        <v>1932</v>
      </c>
      <c r="B80" s="349">
        <v>2</v>
      </c>
      <c r="C80" s="344">
        <v>2</v>
      </c>
      <c r="D80" s="344" t="s">
        <v>1478</v>
      </c>
      <c r="E80" s="133"/>
      <c r="F80" s="139" t="s">
        <v>1934</v>
      </c>
      <c r="G80" s="349">
        <v>2</v>
      </c>
      <c r="H80" s="344">
        <v>1</v>
      </c>
      <c r="I80" s="344">
        <v>1</v>
      </c>
    </row>
    <row r="81" spans="1:9" x14ac:dyDescent="0.15">
      <c r="A81" s="139" t="s">
        <v>1931</v>
      </c>
      <c r="B81" s="349">
        <v>1</v>
      </c>
      <c r="C81" s="344">
        <v>1</v>
      </c>
      <c r="D81" s="344" t="s">
        <v>1478</v>
      </c>
      <c r="E81" s="133"/>
      <c r="F81" s="139" t="s">
        <v>1933</v>
      </c>
      <c r="G81" s="349">
        <v>14</v>
      </c>
      <c r="H81" s="344">
        <v>12</v>
      </c>
      <c r="I81" s="344">
        <v>2</v>
      </c>
    </row>
    <row r="82" spans="1:9" x14ac:dyDescent="0.15">
      <c r="A82" s="139" t="s">
        <v>1929</v>
      </c>
      <c r="B82" s="349">
        <v>2</v>
      </c>
      <c r="C82" s="344">
        <v>2</v>
      </c>
      <c r="D82" s="344" t="s">
        <v>1478</v>
      </c>
      <c r="E82" s="133"/>
      <c r="F82" s="139" t="s">
        <v>1932</v>
      </c>
      <c r="G82" s="349">
        <v>1</v>
      </c>
      <c r="H82" s="344">
        <v>1</v>
      </c>
      <c r="I82" s="344" t="s">
        <v>1478</v>
      </c>
    </row>
    <row r="83" spans="1:9" x14ac:dyDescent="0.15">
      <c r="A83" s="139" t="s">
        <v>1927</v>
      </c>
      <c r="B83" s="349">
        <v>12</v>
      </c>
      <c r="C83" s="344">
        <v>10</v>
      </c>
      <c r="D83" s="344">
        <v>2</v>
      </c>
      <c r="E83" s="133"/>
      <c r="F83" s="139" t="s">
        <v>1931</v>
      </c>
      <c r="G83" s="349">
        <v>4</v>
      </c>
      <c r="H83" s="344">
        <v>1</v>
      </c>
      <c r="I83" s="344">
        <v>3</v>
      </c>
    </row>
    <row r="84" spans="1:9" x14ac:dyDescent="0.15">
      <c r="A84" s="139" t="s">
        <v>1925</v>
      </c>
      <c r="B84" s="349">
        <v>7</v>
      </c>
      <c r="C84" s="344">
        <v>7</v>
      </c>
      <c r="D84" s="344" t="s">
        <v>1478</v>
      </c>
      <c r="E84" s="133"/>
      <c r="F84" s="139" t="s">
        <v>1930</v>
      </c>
      <c r="G84" s="349">
        <v>11</v>
      </c>
      <c r="H84" s="344">
        <v>5</v>
      </c>
      <c r="I84" s="344">
        <v>6</v>
      </c>
    </row>
    <row r="85" spans="1:9" x14ac:dyDescent="0.15">
      <c r="A85" s="139" t="s">
        <v>1924</v>
      </c>
      <c r="B85" s="349">
        <v>2</v>
      </c>
      <c r="C85" s="344">
        <v>2</v>
      </c>
      <c r="D85" s="344" t="s">
        <v>1478</v>
      </c>
      <c r="E85" s="133"/>
      <c r="F85" s="139" t="s">
        <v>1929</v>
      </c>
      <c r="G85" s="349">
        <v>32</v>
      </c>
      <c r="H85" s="344">
        <v>17</v>
      </c>
      <c r="I85" s="344">
        <v>15</v>
      </c>
    </row>
    <row r="86" spans="1:9" x14ac:dyDescent="0.15">
      <c r="A86" s="139" t="s">
        <v>1928</v>
      </c>
      <c r="B86" s="349">
        <v>1</v>
      </c>
      <c r="C86" s="344">
        <v>1</v>
      </c>
      <c r="D86" s="344" t="s">
        <v>1478</v>
      </c>
      <c r="E86" s="133"/>
      <c r="F86" s="139" t="s">
        <v>1927</v>
      </c>
      <c r="G86" s="349">
        <v>13</v>
      </c>
      <c r="H86" s="344">
        <v>8</v>
      </c>
      <c r="I86" s="344">
        <v>5</v>
      </c>
    </row>
    <row r="87" spans="1:9" x14ac:dyDescent="0.15">
      <c r="A87" s="139" t="s">
        <v>1919</v>
      </c>
      <c r="B87" s="349">
        <v>2</v>
      </c>
      <c r="C87" s="344">
        <v>2</v>
      </c>
      <c r="D87" s="344" t="s">
        <v>1478</v>
      </c>
      <c r="E87" s="133"/>
      <c r="F87" s="139" t="s">
        <v>1926</v>
      </c>
      <c r="G87" s="349">
        <v>1</v>
      </c>
      <c r="H87" s="344">
        <v>1</v>
      </c>
      <c r="I87" s="344" t="s">
        <v>1478</v>
      </c>
    </row>
    <row r="88" spans="1:9" x14ac:dyDescent="0.15">
      <c r="A88" s="139" t="s">
        <v>1918</v>
      </c>
      <c r="B88" s="343">
        <v>41</v>
      </c>
      <c r="C88" s="342">
        <v>37</v>
      </c>
      <c r="D88" s="344">
        <v>4</v>
      </c>
      <c r="E88" s="133"/>
      <c r="F88" s="139" t="s">
        <v>1925</v>
      </c>
      <c r="G88" s="349">
        <v>57</v>
      </c>
      <c r="H88" s="344">
        <v>36</v>
      </c>
      <c r="I88" s="344">
        <v>21</v>
      </c>
    </row>
    <row r="89" spans="1:9" x14ac:dyDescent="0.15">
      <c r="A89" s="139" t="s">
        <v>1917</v>
      </c>
      <c r="B89" s="343">
        <v>293</v>
      </c>
      <c r="C89" s="342">
        <v>251</v>
      </c>
      <c r="D89" s="342">
        <v>42</v>
      </c>
      <c r="E89" s="133"/>
      <c r="F89" s="139" t="s">
        <v>1924</v>
      </c>
      <c r="G89" s="349">
        <v>1</v>
      </c>
      <c r="H89" s="344" t="s">
        <v>1478</v>
      </c>
      <c r="I89" s="344">
        <v>1</v>
      </c>
    </row>
    <row r="90" spans="1:9" x14ac:dyDescent="0.15">
      <c r="A90" s="139" t="s">
        <v>1916</v>
      </c>
      <c r="B90" s="343">
        <v>31</v>
      </c>
      <c r="C90" s="342">
        <v>23</v>
      </c>
      <c r="D90" s="342">
        <v>8</v>
      </c>
      <c r="E90" s="133"/>
      <c r="F90" s="139" t="s">
        <v>1923</v>
      </c>
      <c r="G90" s="349">
        <v>2</v>
      </c>
      <c r="H90" s="344">
        <v>2</v>
      </c>
      <c r="I90" s="344" t="s">
        <v>1478</v>
      </c>
    </row>
    <row r="91" spans="1:9" x14ac:dyDescent="0.15">
      <c r="A91" s="139" t="s">
        <v>1915</v>
      </c>
      <c r="B91" s="343">
        <v>23</v>
      </c>
      <c r="C91" s="342">
        <v>13</v>
      </c>
      <c r="D91" s="342">
        <v>10</v>
      </c>
      <c r="E91" s="133"/>
      <c r="F91" s="139" t="s">
        <v>1922</v>
      </c>
      <c r="G91" s="349">
        <v>2</v>
      </c>
      <c r="H91" s="344" t="s">
        <v>1478</v>
      </c>
      <c r="I91" s="344">
        <v>2</v>
      </c>
    </row>
    <row r="92" spans="1:9" x14ac:dyDescent="0.15">
      <c r="A92" s="139" t="s">
        <v>1914</v>
      </c>
      <c r="B92" s="343">
        <v>7</v>
      </c>
      <c r="C92" s="342">
        <v>5</v>
      </c>
      <c r="D92" s="342">
        <v>2</v>
      </c>
      <c r="E92" s="133"/>
      <c r="F92" s="139" t="s">
        <v>1921</v>
      </c>
      <c r="G92" s="337">
        <v>4</v>
      </c>
      <c r="H92" s="139">
        <v>1</v>
      </c>
      <c r="I92" s="139">
        <v>3</v>
      </c>
    </row>
    <row r="93" spans="1:9" x14ac:dyDescent="0.15">
      <c r="A93" s="139" t="s">
        <v>1913</v>
      </c>
      <c r="B93" s="343">
        <v>48</v>
      </c>
      <c r="C93" s="342">
        <v>24</v>
      </c>
      <c r="D93" s="342">
        <v>24</v>
      </c>
      <c r="E93" s="133"/>
      <c r="F93" s="139" t="s">
        <v>1920</v>
      </c>
      <c r="G93" s="337">
        <v>6</v>
      </c>
      <c r="H93" s="139">
        <v>5</v>
      </c>
      <c r="I93" s="139">
        <v>1</v>
      </c>
    </row>
    <row r="94" spans="1:9" x14ac:dyDescent="0.15">
      <c r="A94" s="139" t="s">
        <v>1912</v>
      </c>
      <c r="B94" s="343">
        <v>54</v>
      </c>
      <c r="C94" s="342">
        <v>20</v>
      </c>
      <c r="D94" s="342">
        <v>34</v>
      </c>
      <c r="E94" s="133"/>
      <c r="F94" s="139" t="s">
        <v>1919</v>
      </c>
      <c r="G94" s="337">
        <v>2</v>
      </c>
      <c r="H94" s="139" t="s">
        <v>1478</v>
      </c>
      <c r="I94" s="139">
        <v>2</v>
      </c>
    </row>
    <row r="95" spans="1:9" x14ac:dyDescent="0.15">
      <c r="A95" s="139" t="s">
        <v>1911</v>
      </c>
      <c r="B95" s="343">
        <v>230</v>
      </c>
      <c r="C95" s="342">
        <v>131</v>
      </c>
      <c r="D95" s="342">
        <v>99</v>
      </c>
      <c r="E95" s="133"/>
      <c r="F95" s="139" t="s">
        <v>1918</v>
      </c>
      <c r="G95" s="343">
        <v>85</v>
      </c>
      <c r="H95" s="342">
        <v>55</v>
      </c>
      <c r="I95" s="342">
        <v>30</v>
      </c>
    </row>
    <row r="96" spans="1:9" x14ac:dyDescent="0.15">
      <c r="A96" s="139" t="s">
        <v>1910</v>
      </c>
      <c r="B96" s="343">
        <v>78</v>
      </c>
      <c r="C96" s="342">
        <v>31</v>
      </c>
      <c r="D96" s="342">
        <v>47</v>
      </c>
      <c r="E96" s="133"/>
      <c r="F96" s="139" t="s">
        <v>1917</v>
      </c>
      <c r="G96" s="343">
        <v>225</v>
      </c>
      <c r="H96" s="342">
        <v>132</v>
      </c>
      <c r="I96" s="342">
        <v>93</v>
      </c>
    </row>
    <row r="97" spans="1:9" x14ac:dyDescent="0.15">
      <c r="A97" s="139" t="s">
        <v>1909</v>
      </c>
      <c r="B97" s="343">
        <v>66</v>
      </c>
      <c r="C97" s="342">
        <v>32</v>
      </c>
      <c r="D97" s="342">
        <v>34</v>
      </c>
      <c r="E97" s="133"/>
      <c r="F97" s="139" t="s">
        <v>1916</v>
      </c>
      <c r="G97" s="343">
        <v>35</v>
      </c>
      <c r="H97" s="342">
        <v>7</v>
      </c>
      <c r="I97" s="342">
        <v>28</v>
      </c>
    </row>
    <row r="98" spans="1:9" x14ac:dyDescent="0.15">
      <c r="A98" s="139" t="s">
        <v>1908</v>
      </c>
      <c r="B98" s="343">
        <v>5</v>
      </c>
      <c r="C98" s="342">
        <v>4</v>
      </c>
      <c r="D98" s="344">
        <v>1</v>
      </c>
      <c r="E98" s="133"/>
      <c r="F98" s="139" t="s">
        <v>1915</v>
      </c>
      <c r="G98" s="343">
        <v>37</v>
      </c>
      <c r="H98" s="342">
        <v>9</v>
      </c>
      <c r="I98" s="342">
        <v>28</v>
      </c>
    </row>
    <row r="99" spans="1:9" x14ac:dyDescent="0.15">
      <c r="A99" s="139" t="s">
        <v>1907</v>
      </c>
      <c r="B99" s="343">
        <v>2</v>
      </c>
      <c r="C99" s="344">
        <v>1</v>
      </c>
      <c r="D99" s="342">
        <v>1</v>
      </c>
      <c r="E99" s="133"/>
      <c r="F99" s="139" t="s">
        <v>1914</v>
      </c>
      <c r="G99" s="343">
        <v>26</v>
      </c>
      <c r="H99" s="342">
        <v>9</v>
      </c>
      <c r="I99" s="342">
        <v>17</v>
      </c>
    </row>
    <row r="100" spans="1:9" x14ac:dyDescent="0.15">
      <c r="A100" s="139" t="s">
        <v>1904</v>
      </c>
      <c r="B100" s="343">
        <v>9</v>
      </c>
      <c r="C100" s="342">
        <v>5</v>
      </c>
      <c r="D100" s="342">
        <v>4</v>
      </c>
      <c r="E100" s="133"/>
      <c r="F100" s="139" t="s">
        <v>1913</v>
      </c>
      <c r="G100" s="343">
        <v>75</v>
      </c>
      <c r="H100" s="342">
        <v>58</v>
      </c>
      <c r="I100" s="342">
        <v>17</v>
      </c>
    </row>
    <row r="101" spans="1:9" x14ac:dyDescent="0.15">
      <c r="A101" s="139" t="s">
        <v>1903</v>
      </c>
      <c r="B101" s="343">
        <v>1</v>
      </c>
      <c r="C101" s="342" t="s">
        <v>1478</v>
      </c>
      <c r="D101" s="342">
        <v>1</v>
      </c>
      <c r="E101" s="133"/>
      <c r="F101" s="139" t="s">
        <v>1912</v>
      </c>
      <c r="G101" s="343">
        <v>55</v>
      </c>
      <c r="H101" s="342">
        <v>37</v>
      </c>
      <c r="I101" s="342">
        <v>18</v>
      </c>
    </row>
    <row r="102" spans="1:9" x14ac:dyDescent="0.15">
      <c r="A102" s="139" t="s">
        <v>1901</v>
      </c>
      <c r="B102" s="343">
        <v>7</v>
      </c>
      <c r="C102" s="342">
        <v>5</v>
      </c>
      <c r="D102" s="344">
        <v>2</v>
      </c>
      <c r="E102" s="133"/>
      <c r="F102" s="139" t="s">
        <v>1911</v>
      </c>
      <c r="G102" s="343">
        <v>119</v>
      </c>
      <c r="H102" s="342">
        <v>98</v>
      </c>
      <c r="I102" s="342">
        <v>21</v>
      </c>
    </row>
    <row r="103" spans="1:9" x14ac:dyDescent="0.15">
      <c r="A103" s="139" t="s">
        <v>1900</v>
      </c>
      <c r="B103" s="343">
        <v>5</v>
      </c>
      <c r="C103" s="342">
        <v>4</v>
      </c>
      <c r="D103" s="344">
        <v>1</v>
      </c>
      <c r="E103" s="133"/>
      <c r="F103" s="139" t="s">
        <v>1910</v>
      </c>
      <c r="G103" s="343">
        <v>76</v>
      </c>
      <c r="H103" s="342">
        <v>60</v>
      </c>
      <c r="I103" s="342">
        <v>16</v>
      </c>
    </row>
    <row r="104" spans="1:9" x14ac:dyDescent="0.15">
      <c r="A104" s="139" t="s">
        <v>1899</v>
      </c>
      <c r="B104" s="343">
        <v>1</v>
      </c>
      <c r="C104" s="344" t="s">
        <v>1478</v>
      </c>
      <c r="D104" s="342">
        <v>1</v>
      </c>
      <c r="E104" s="133"/>
      <c r="F104" s="139" t="s">
        <v>1909</v>
      </c>
      <c r="G104" s="343">
        <v>63</v>
      </c>
      <c r="H104" s="342">
        <v>24</v>
      </c>
      <c r="I104" s="342">
        <v>39</v>
      </c>
    </row>
    <row r="105" spans="1:9" x14ac:dyDescent="0.15">
      <c r="A105" s="139" t="s">
        <v>1896</v>
      </c>
      <c r="B105" s="343">
        <v>6</v>
      </c>
      <c r="C105" s="342">
        <v>1</v>
      </c>
      <c r="D105" s="344">
        <v>5</v>
      </c>
      <c r="E105" s="133"/>
      <c r="F105" s="139" t="s">
        <v>1908</v>
      </c>
      <c r="G105" s="343">
        <v>6</v>
      </c>
      <c r="H105" s="342">
        <v>3</v>
      </c>
      <c r="I105" s="342">
        <v>3</v>
      </c>
    </row>
    <row r="106" spans="1:9" x14ac:dyDescent="0.15">
      <c r="A106" s="139" t="s">
        <v>1895</v>
      </c>
      <c r="B106" s="343">
        <v>8</v>
      </c>
      <c r="C106" s="342">
        <v>5</v>
      </c>
      <c r="D106" s="344">
        <v>3</v>
      </c>
      <c r="E106" s="133">
        <v>1</v>
      </c>
      <c r="F106" s="139" t="s">
        <v>1907</v>
      </c>
      <c r="G106" s="343">
        <v>2</v>
      </c>
      <c r="H106" s="344">
        <v>2</v>
      </c>
      <c r="I106" s="342" t="s">
        <v>1478</v>
      </c>
    </row>
    <row r="107" spans="1:9" x14ac:dyDescent="0.15">
      <c r="A107" s="139" t="s">
        <v>1893</v>
      </c>
      <c r="B107" s="343">
        <v>6</v>
      </c>
      <c r="C107" s="344">
        <v>4</v>
      </c>
      <c r="D107" s="342">
        <v>2</v>
      </c>
      <c r="E107" s="133"/>
      <c r="F107" s="139" t="s">
        <v>1906</v>
      </c>
      <c r="G107" s="343">
        <v>1</v>
      </c>
      <c r="H107" s="344" t="s">
        <v>1478</v>
      </c>
      <c r="I107" s="342">
        <v>1</v>
      </c>
    </row>
    <row r="108" spans="1:9" x14ac:dyDescent="0.15">
      <c r="A108" s="139" t="s">
        <v>1905</v>
      </c>
      <c r="B108" s="343">
        <v>1</v>
      </c>
      <c r="C108" s="342" t="s">
        <v>1478</v>
      </c>
      <c r="D108" s="344">
        <v>1</v>
      </c>
      <c r="E108" s="133"/>
      <c r="F108" s="139" t="s">
        <v>1904</v>
      </c>
      <c r="G108" s="343">
        <v>4</v>
      </c>
      <c r="H108" s="342">
        <v>3</v>
      </c>
      <c r="I108" s="342">
        <v>1</v>
      </c>
    </row>
    <row r="109" spans="1:9" x14ac:dyDescent="0.15">
      <c r="A109" s="139" t="s">
        <v>1891</v>
      </c>
      <c r="B109" s="343">
        <v>2</v>
      </c>
      <c r="C109" s="342">
        <v>1</v>
      </c>
      <c r="D109" s="344">
        <v>1</v>
      </c>
      <c r="E109" s="133"/>
      <c r="F109" s="139" t="s">
        <v>1903</v>
      </c>
      <c r="G109" s="343">
        <v>12</v>
      </c>
      <c r="H109" s="342">
        <v>3</v>
      </c>
      <c r="I109" s="344">
        <v>9</v>
      </c>
    </row>
    <row r="110" spans="1:9" x14ac:dyDescent="0.15">
      <c r="A110" s="139" t="s">
        <v>1890</v>
      </c>
      <c r="B110" s="343">
        <v>1</v>
      </c>
      <c r="C110" s="342">
        <v>1</v>
      </c>
      <c r="D110" s="344" t="s">
        <v>1478</v>
      </c>
      <c r="E110" s="133"/>
      <c r="F110" s="139" t="s">
        <v>1902</v>
      </c>
      <c r="G110" s="343">
        <v>8</v>
      </c>
      <c r="H110" s="342">
        <v>3</v>
      </c>
      <c r="I110" s="342">
        <v>5</v>
      </c>
    </row>
    <row r="111" spans="1:9" x14ac:dyDescent="0.15">
      <c r="A111" s="139" t="s">
        <v>1886</v>
      </c>
      <c r="B111" s="343">
        <v>1</v>
      </c>
      <c r="C111" s="344">
        <v>1</v>
      </c>
      <c r="D111" s="342" t="s">
        <v>1478</v>
      </c>
      <c r="E111" s="133"/>
      <c r="F111" s="139" t="s">
        <v>1901</v>
      </c>
      <c r="G111" s="343">
        <v>22</v>
      </c>
      <c r="H111" s="342">
        <v>11</v>
      </c>
      <c r="I111" s="342">
        <v>11</v>
      </c>
    </row>
    <row r="112" spans="1:9" x14ac:dyDescent="0.15">
      <c r="A112" s="139" t="s">
        <v>1884</v>
      </c>
      <c r="B112" s="348">
        <v>1</v>
      </c>
      <c r="C112" s="347" t="s">
        <v>1478</v>
      </c>
      <c r="D112" s="347">
        <v>1</v>
      </c>
      <c r="E112" s="133"/>
      <c r="F112" s="139" t="s">
        <v>1900</v>
      </c>
      <c r="G112" s="343">
        <v>13</v>
      </c>
      <c r="H112" s="342">
        <v>9</v>
      </c>
      <c r="I112" s="344">
        <v>4</v>
      </c>
    </row>
    <row r="113" spans="1:9" x14ac:dyDescent="0.15">
      <c r="A113" s="139" t="s">
        <v>1881</v>
      </c>
      <c r="B113" s="348">
        <v>1</v>
      </c>
      <c r="C113" s="347" t="s">
        <v>1478</v>
      </c>
      <c r="D113" s="347">
        <v>1</v>
      </c>
      <c r="E113" s="133"/>
      <c r="F113" s="139" t="s">
        <v>1899</v>
      </c>
      <c r="G113" s="343">
        <v>3</v>
      </c>
      <c r="H113" s="342" t="s">
        <v>1478</v>
      </c>
      <c r="I113" s="344">
        <v>3</v>
      </c>
    </row>
    <row r="114" spans="1:9" x14ac:dyDescent="0.15">
      <c r="A114" s="139"/>
      <c r="B114" s="348"/>
      <c r="C114" s="347"/>
      <c r="D114" s="347"/>
      <c r="E114" s="133"/>
      <c r="F114" s="139" t="s">
        <v>1898</v>
      </c>
      <c r="G114" s="343">
        <v>1</v>
      </c>
      <c r="H114" s="342">
        <v>1</v>
      </c>
      <c r="I114" s="344" t="s">
        <v>1478</v>
      </c>
    </row>
    <row r="115" spans="1:9" x14ac:dyDescent="0.15">
      <c r="A115" s="139" t="s">
        <v>1897</v>
      </c>
      <c r="B115" s="348">
        <v>261</v>
      </c>
      <c r="C115" s="347">
        <v>232</v>
      </c>
      <c r="D115" s="347">
        <v>29</v>
      </c>
      <c r="E115" s="133"/>
      <c r="F115" s="139" t="s">
        <v>1896</v>
      </c>
      <c r="G115" s="343">
        <v>7</v>
      </c>
      <c r="H115" s="342">
        <v>6</v>
      </c>
      <c r="I115" s="342">
        <v>1</v>
      </c>
    </row>
    <row r="116" spans="1:9" x14ac:dyDescent="0.15">
      <c r="A116" s="139"/>
      <c r="B116" s="348"/>
      <c r="C116" s="347"/>
      <c r="D116" s="347"/>
      <c r="E116" s="133"/>
      <c r="F116" s="139" t="s">
        <v>1895</v>
      </c>
      <c r="G116" s="343">
        <v>14</v>
      </c>
      <c r="H116" s="342">
        <v>9</v>
      </c>
      <c r="I116" s="344">
        <v>5</v>
      </c>
    </row>
    <row r="117" spans="1:9" x14ac:dyDescent="0.15">
      <c r="A117" s="139" t="s">
        <v>1894</v>
      </c>
      <c r="B117" s="348">
        <v>2685</v>
      </c>
      <c r="C117" s="347">
        <v>2434</v>
      </c>
      <c r="D117" s="347">
        <v>251</v>
      </c>
      <c r="E117" s="133"/>
      <c r="F117" s="139" t="s">
        <v>1893</v>
      </c>
      <c r="G117" s="343">
        <v>8</v>
      </c>
      <c r="H117" s="342">
        <v>4</v>
      </c>
      <c r="I117" s="344">
        <v>4</v>
      </c>
    </row>
    <row r="118" spans="1:9" x14ac:dyDescent="0.15">
      <c r="A118" s="346"/>
      <c r="B118" s="345"/>
      <c r="C118" s="22"/>
      <c r="D118" s="22"/>
      <c r="E118" s="133"/>
      <c r="F118" s="139" t="s">
        <v>1892</v>
      </c>
      <c r="G118" s="343">
        <v>2</v>
      </c>
      <c r="H118" s="342">
        <v>2</v>
      </c>
      <c r="I118" s="344" t="s">
        <v>1478</v>
      </c>
    </row>
    <row r="119" spans="1:9" x14ac:dyDescent="0.15">
      <c r="A119" s="133"/>
      <c r="B119" s="30"/>
      <c r="C119" s="30"/>
      <c r="D119" s="30"/>
      <c r="E119" s="133"/>
      <c r="F119" s="139" t="s">
        <v>1891</v>
      </c>
      <c r="G119" s="343">
        <v>2</v>
      </c>
      <c r="H119" s="342">
        <v>2</v>
      </c>
      <c r="I119" s="344" t="s">
        <v>1478</v>
      </c>
    </row>
    <row r="120" spans="1:9" x14ac:dyDescent="0.15">
      <c r="A120" s="133"/>
      <c r="B120" s="30"/>
      <c r="C120" s="30"/>
      <c r="D120" s="30"/>
      <c r="E120" s="133"/>
      <c r="F120" s="139" t="s">
        <v>1890</v>
      </c>
      <c r="G120" s="343">
        <v>4</v>
      </c>
      <c r="H120" s="342">
        <v>4</v>
      </c>
      <c r="I120" s="342" t="s">
        <v>1478</v>
      </c>
    </row>
    <row r="121" spans="1:9" x14ac:dyDescent="0.15">
      <c r="A121" s="133"/>
      <c r="B121" s="30"/>
      <c r="C121" s="30"/>
      <c r="D121" s="30"/>
      <c r="E121" s="133"/>
      <c r="F121" s="139" t="s">
        <v>1889</v>
      </c>
      <c r="G121" s="337">
        <v>1</v>
      </c>
      <c r="H121" s="139">
        <v>1</v>
      </c>
      <c r="I121" s="139" t="s">
        <v>1478</v>
      </c>
    </row>
    <row r="122" spans="1:9" x14ac:dyDescent="0.15">
      <c r="A122" s="133"/>
      <c r="B122" s="30"/>
      <c r="C122" s="30"/>
      <c r="D122" s="30"/>
      <c r="E122" s="133"/>
      <c r="F122" s="139" t="s">
        <v>1888</v>
      </c>
      <c r="G122" s="337">
        <v>3</v>
      </c>
      <c r="H122" s="139" t="s">
        <v>1478</v>
      </c>
      <c r="I122" s="139">
        <v>3</v>
      </c>
    </row>
    <row r="123" spans="1:9" x14ac:dyDescent="0.15">
      <c r="A123" s="144"/>
      <c r="B123" s="210"/>
      <c r="C123" s="210"/>
      <c r="D123" s="210"/>
      <c r="E123" s="133"/>
      <c r="F123" s="139" t="s">
        <v>1887</v>
      </c>
      <c r="G123" s="337">
        <v>2</v>
      </c>
      <c r="H123" s="139">
        <v>2</v>
      </c>
      <c r="I123" s="139" t="s">
        <v>1478</v>
      </c>
    </row>
    <row r="124" spans="1:9" x14ac:dyDescent="0.15">
      <c r="A124" s="144"/>
      <c r="B124" s="210"/>
      <c r="C124" s="210"/>
      <c r="D124" s="210"/>
      <c r="E124" s="133"/>
      <c r="F124" s="139" t="s">
        <v>1886</v>
      </c>
      <c r="G124" s="337">
        <v>3</v>
      </c>
      <c r="H124" s="139">
        <v>2</v>
      </c>
      <c r="I124" s="139">
        <v>1</v>
      </c>
    </row>
    <row r="125" spans="1:9" x14ac:dyDescent="0.15">
      <c r="A125" s="144"/>
      <c r="B125" s="133"/>
      <c r="C125" s="133"/>
      <c r="D125" s="133"/>
      <c r="E125" s="133"/>
      <c r="F125" s="139" t="s">
        <v>1885</v>
      </c>
      <c r="G125" s="341">
        <v>1</v>
      </c>
      <c r="H125" s="340" t="s">
        <v>1478</v>
      </c>
      <c r="I125" s="340">
        <v>1</v>
      </c>
    </row>
    <row r="126" spans="1:9" x14ac:dyDescent="0.15">
      <c r="A126" s="133"/>
      <c r="B126" s="133"/>
      <c r="C126" s="133"/>
      <c r="D126" s="133"/>
      <c r="E126" s="133"/>
      <c r="F126" s="139" t="s">
        <v>1884</v>
      </c>
      <c r="G126" s="337">
        <v>2</v>
      </c>
      <c r="H126" s="139">
        <v>2</v>
      </c>
      <c r="I126" s="139" t="s">
        <v>1478</v>
      </c>
    </row>
    <row r="127" spans="1:9" x14ac:dyDescent="0.15">
      <c r="A127" s="133"/>
      <c r="B127" s="339"/>
      <c r="C127" s="133"/>
      <c r="D127" s="133"/>
      <c r="E127" s="133"/>
      <c r="F127" s="139" t="s">
        <v>1883</v>
      </c>
      <c r="G127" s="337">
        <v>1</v>
      </c>
      <c r="H127" s="139">
        <v>1</v>
      </c>
      <c r="I127" s="139" t="s">
        <v>1478</v>
      </c>
    </row>
    <row r="128" spans="1:9" x14ac:dyDescent="0.15">
      <c r="A128" s="133"/>
      <c r="B128" s="133"/>
      <c r="C128" s="133"/>
      <c r="D128" s="133"/>
      <c r="E128" s="133"/>
      <c r="F128" s="139" t="s">
        <v>1882</v>
      </c>
      <c r="G128" s="337">
        <v>1</v>
      </c>
      <c r="H128" s="139" t="s">
        <v>1478</v>
      </c>
      <c r="I128" s="139">
        <v>1</v>
      </c>
    </row>
    <row r="129" spans="1:9" x14ac:dyDescent="0.15">
      <c r="A129" s="133"/>
      <c r="B129" s="339"/>
      <c r="C129" s="133"/>
      <c r="D129" s="133"/>
      <c r="E129" s="133"/>
      <c r="F129" s="139" t="s">
        <v>1881</v>
      </c>
      <c r="G129" s="337">
        <v>3</v>
      </c>
      <c r="H129" s="139">
        <v>1</v>
      </c>
      <c r="I129" s="139">
        <v>2</v>
      </c>
    </row>
    <row r="130" spans="1:9" x14ac:dyDescent="0.15">
      <c r="A130" s="133"/>
      <c r="B130" s="133"/>
      <c r="C130" s="133"/>
      <c r="D130" s="133"/>
      <c r="E130" s="133"/>
      <c r="F130" s="133"/>
      <c r="G130" s="337"/>
      <c r="H130" s="139"/>
      <c r="I130" s="139"/>
    </row>
    <row r="131" spans="1:9" ht="22.5" x14ac:dyDescent="0.15">
      <c r="A131" s="133"/>
      <c r="B131" s="133"/>
      <c r="C131" s="133"/>
      <c r="D131" s="133"/>
      <c r="E131" s="133"/>
      <c r="F131" s="338" t="s">
        <v>1880</v>
      </c>
      <c r="G131" s="337">
        <v>2946</v>
      </c>
      <c r="H131" s="139">
        <v>2666</v>
      </c>
      <c r="I131" s="139">
        <v>280</v>
      </c>
    </row>
    <row r="132" spans="1:9" x14ac:dyDescent="0.15">
      <c r="F132" s="123"/>
      <c r="G132" s="125"/>
      <c r="H132" s="123"/>
      <c r="I132" s="123"/>
    </row>
    <row r="133" spans="1:9" x14ac:dyDescent="0.15">
      <c r="A133" s="139" t="s">
        <v>1879</v>
      </c>
    </row>
    <row r="134" spans="1:9" x14ac:dyDescent="0.15">
      <c r="A134" s="139" t="s">
        <v>1878</v>
      </c>
    </row>
    <row r="135" spans="1:9" x14ac:dyDescent="0.15">
      <c r="A135" s="139" t="s">
        <v>1877</v>
      </c>
    </row>
    <row r="136" spans="1:9" x14ac:dyDescent="0.15">
      <c r="A136" s="145" t="s">
        <v>1876</v>
      </c>
    </row>
    <row r="154" spans="6:9" x14ac:dyDescent="0.15">
      <c r="F154" s="133"/>
      <c r="G154" s="133"/>
      <c r="H154" s="133"/>
      <c r="I154" s="133"/>
    </row>
    <row r="155" spans="6:9" x14ac:dyDescent="0.15">
      <c r="F155" s="139"/>
      <c r="G155" s="336"/>
      <c r="H155" s="336"/>
      <c r="I155" s="336"/>
    </row>
    <row r="156" spans="6:9" x14ac:dyDescent="0.15">
      <c r="F156" s="139"/>
      <c r="G156" s="336"/>
      <c r="H156" s="336"/>
      <c r="I156" s="336"/>
    </row>
    <row r="157" spans="6:9" x14ac:dyDescent="0.15">
      <c r="F157" s="139"/>
      <c r="G157" s="336"/>
      <c r="H157" s="336"/>
      <c r="I157" s="336"/>
    </row>
    <row r="158" spans="6:9" x14ac:dyDescent="0.15">
      <c r="F158" s="139"/>
      <c r="G158" s="336"/>
      <c r="H158" s="336"/>
      <c r="I158" s="336"/>
    </row>
    <row r="159" spans="6:9" x14ac:dyDescent="0.15">
      <c r="F159" s="133"/>
      <c r="G159" s="336"/>
      <c r="H159" s="336"/>
      <c r="I159" s="336"/>
    </row>
    <row r="160" spans="6:9" x14ac:dyDescent="0.15">
      <c r="F160" s="133"/>
      <c r="G160" s="133"/>
      <c r="H160" s="133"/>
      <c r="I160" s="133"/>
    </row>
    <row r="161" spans="6:9" x14ac:dyDescent="0.15">
      <c r="F161" s="133"/>
      <c r="G161" s="335"/>
      <c r="H161" s="335"/>
      <c r="I161" s="335"/>
    </row>
    <row r="162" spans="6:9" x14ac:dyDescent="0.15">
      <c r="F162" s="133"/>
      <c r="G162" s="133"/>
      <c r="H162" s="133"/>
      <c r="I162" s="133"/>
    </row>
    <row r="163" spans="6:9" x14ac:dyDescent="0.15">
      <c r="F163" s="133"/>
      <c r="G163" s="133"/>
      <c r="H163" s="133"/>
      <c r="I163" s="133"/>
    </row>
    <row r="164" spans="6:9" x14ac:dyDescent="0.15">
      <c r="F164" s="133"/>
      <c r="G164" s="133"/>
      <c r="H164" s="133"/>
      <c r="I164" s="133"/>
    </row>
    <row r="165" spans="6:9" x14ac:dyDescent="0.15">
      <c r="F165" s="133"/>
      <c r="G165" s="133"/>
      <c r="H165" s="133"/>
      <c r="I165" s="133"/>
    </row>
    <row r="166" spans="6:9" x14ac:dyDescent="0.15">
      <c r="F166" s="133"/>
      <c r="G166" s="133"/>
      <c r="H166" s="133"/>
      <c r="I166" s="133"/>
    </row>
    <row r="167" spans="6:9" x14ac:dyDescent="0.15">
      <c r="F167" s="133"/>
      <c r="G167" s="133"/>
      <c r="H167" s="133"/>
      <c r="I167" s="133"/>
    </row>
  </sheetData>
  <mergeCells count="6">
    <mergeCell ref="A4:D4"/>
    <mergeCell ref="F4:I4"/>
    <mergeCell ref="B5:B6"/>
    <mergeCell ref="G5:G6"/>
    <mergeCell ref="A5:A6"/>
    <mergeCell ref="F5:F6"/>
  </mergeCells>
  <phoneticPr fontId="1"/>
  <pageMargins left="0.70866141732283472" right="0.78740157480314965" top="0.55118110236220474" bottom="0.59055118110236227" header="0.51181102362204722" footer="0.51181102362204722"/>
  <pageSetup paperSize="9" scale="68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zoomScaleNormal="100" workbookViewId="0">
      <pane ySplit="11" topLeftCell="A12" activePane="bottomLeft" state="frozen"/>
      <selection pane="bottomLeft"/>
    </sheetView>
  </sheetViews>
  <sheetFormatPr defaultRowHeight="10.5" x14ac:dyDescent="0.15"/>
  <cols>
    <col min="1" max="1" width="30.625" style="357" customWidth="1"/>
    <col min="2" max="2" width="7.125" style="357" customWidth="1"/>
    <col min="3" max="6" width="7.875" style="357" customWidth="1"/>
    <col min="7" max="7" width="8.25" style="357" customWidth="1"/>
    <col min="8" max="8" width="7.125" style="357" customWidth="1"/>
    <col min="9" max="9" width="7.875" style="357" customWidth="1"/>
    <col min="10" max="10" width="8.125" style="357" customWidth="1"/>
    <col min="11" max="16384" width="9" style="357"/>
  </cols>
  <sheetData>
    <row r="1" spans="1:13" ht="24" customHeight="1" x14ac:dyDescent="0.15">
      <c r="A1" s="426" t="s">
        <v>2055</v>
      </c>
    </row>
    <row r="2" spans="1:13" ht="14.25" x14ac:dyDescent="0.15">
      <c r="A2" s="327" t="s">
        <v>2054</v>
      </c>
      <c r="B2" s="327"/>
      <c r="C2" s="327"/>
    </row>
    <row r="3" spans="1:13" x14ac:dyDescent="0.15">
      <c r="A3" s="359"/>
      <c r="B3" s="359"/>
      <c r="C3" s="359"/>
      <c r="D3" s="359"/>
      <c r="E3" s="359"/>
      <c r="F3" s="359"/>
      <c r="G3" s="359"/>
      <c r="H3" s="359"/>
      <c r="I3" s="359"/>
      <c r="J3" s="359"/>
    </row>
    <row r="4" spans="1:13" ht="12" customHeight="1" x14ac:dyDescent="0.15">
      <c r="A4" s="549" t="s">
        <v>2053</v>
      </c>
      <c r="B4" s="543" t="s">
        <v>2052</v>
      </c>
      <c r="C4" s="544"/>
      <c r="D4" s="544"/>
      <c r="E4" s="544"/>
      <c r="F4" s="545"/>
      <c r="G4" s="543" t="s">
        <v>2051</v>
      </c>
      <c r="H4" s="544"/>
      <c r="I4" s="544"/>
      <c r="J4" s="544"/>
    </row>
    <row r="5" spans="1:13" ht="12" customHeight="1" x14ac:dyDescent="0.15">
      <c r="A5" s="550"/>
      <c r="B5" s="546"/>
      <c r="C5" s="547"/>
      <c r="D5" s="547"/>
      <c r="E5" s="547"/>
      <c r="F5" s="548"/>
      <c r="G5" s="546" t="s">
        <v>2050</v>
      </c>
      <c r="H5" s="547"/>
      <c r="I5" s="547"/>
      <c r="J5" s="547"/>
    </row>
    <row r="6" spans="1:13" ht="12" customHeight="1" x14ac:dyDescent="0.15">
      <c r="A6" s="550"/>
      <c r="B6" s="552" t="s">
        <v>2045</v>
      </c>
      <c r="C6" s="555" t="s">
        <v>2049</v>
      </c>
      <c r="D6" s="555" t="s">
        <v>2048</v>
      </c>
      <c r="E6" s="555" t="s">
        <v>2047</v>
      </c>
      <c r="F6" s="555" t="s">
        <v>2046</v>
      </c>
      <c r="G6" s="552" t="s">
        <v>2045</v>
      </c>
      <c r="H6" s="368" t="s">
        <v>2044</v>
      </c>
      <c r="I6" s="368" t="s">
        <v>2044</v>
      </c>
      <c r="J6" s="367" t="s">
        <v>2044</v>
      </c>
    </row>
    <row r="7" spans="1:13" ht="12" customHeight="1" x14ac:dyDescent="0.15">
      <c r="A7" s="550"/>
      <c r="B7" s="553"/>
      <c r="C7" s="556"/>
      <c r="D7" s="556"/>
      <c r="E7" s="556"/>
      <c r="F7" s="556"/>
      <c r="G7" s="553"/>
      <c r="H7" s="414" t="s">
        <v>2043</v>
      </c>
      <c r="I7" s="414" t="s">
        <v>2042</v>
      </c>
      <c r="J7" s="366" t="s">
        <v>2041</v>
      </c>
    </row>
    <row r="8" spans="1:13" ht="12" customHeight="1" x14ac:dyDescent="0.15">
      <c r="A8" s="550"/>
      <c r="B8" s="553"/>
      <c r="C8" s="556"/>
      <c r="D8" s="556"/>
      <c r="E8" s="556"/>
      <c r="F8" s="556"/>
      <c r="G8" s="553"/>
      <c r="H8" s="414" t="s">
        <v>2040</v>
      </c>
      <c r="I8" s="414" t="s">
        <v>2039</v>
      </c>
      <c r="J8" s="366" t="s">
        <v>2038</v>
      </c>
    </row>
    <row r="9" spans="1:13" ht="12" customHeight="1" x14ac:dyDescent="0.15">
      <c r="A9" s="551"/>
      <c r="B9" s="554"/>
      <c r="C9" s="557"/>
      <c r="D9" s="557"/>
      <c r="E9" s="557"/>
      <c r="F9" s="557"/>
      <c r="G9" s="554"/>
      <c r="H9" s="365"/>
      <c r="I9" s="415" t="s">
        <v>2037</v>
      </c>
      <c r="J9" s="364"/>
    </row>
    <row r="10" spans="1:13" ht="13.5" customHeight="1" x14ac:dyDescent="0.15">
      <c r="B10" s="363"/>
    </row>
    <row r="11" spans="1:13" ht="13.5" customHeight="1" x14ac:dyDescent="0.15">
      <c r="A11" s="145" t="s">
        <v>2036</v>
      </c>
      <c r="B11" s="362">
        <v>120903</v>
      </c>
      <c r="C11" s="361">
        <v>100019</v>
      </c>
      <c r="D11" s="361" t="s">
        <v>1478</v>
      </c>
      <c r="E11" s="361">
        <v>16976</v>
      </c>
      <c r="F11" s="361">
        <v>2496</v>
      </c>
      <c r="G11" s="361">
        <v>139859</v>
      </c>
      <c r="H11" s="361" t="s">
        <v>1478</v>
      </c>
      <c r="I11" s="361">
        <v>36458</v>
      </c>
      <c r="J11" s="361">
        <v>1970</v>
      </c>
    </row>
    <row r="12" spans="1:13" ht="13.5" customHeight="1" x14ac:dyDescent="0.15">
      <c r="A12" s="145"/>
      <c r="B12" s="362"/>
      <c r="C12" s="361"/>
      <c r="D12" s="361"/>
      <c r="E12" s="361"/>
      <c r="F12" s="361"/>
      <c r="G12" s="361"/>
      <c r="H12" s="361"/>
      <c r="I12" s="361"/>
      <c r="J12" s="361"/>
      <c r="M12" s="361"/>
    </row>
    <row r="13" spans="1:13" ht="13.5" customHeight="1" x14ac:dyDescent="0.15">
      <c r="A13" s="145" t="s">
        <v>2035</v>
      </c>
      <c r="B13" s="362">
        <v>115487</v>
      </c>
      <c r="C13" s="361">
        <v>96376</v>
      </c>
      <c r="D13" s="361" t="s">
        <v>1478</v>
      </c>
      <c r="E13" s="361">
        <v>16183</v>
      </c>
      <c r="F13" s="361">
        <v>1893</v>
      </c>
      <c r="G13" s="361">
        <v>131182</v>
      </c>
      <c r="H13" s="361" t="s">
        <v>1478</v>
      </c>
      <c r="I13" s="361">
        <v>32415</v>
      </c>
      <c r="J13" s="361">
        <v>1356</v>
      </c>
    </row>
    <row r="14" spans="1:13" ht="13.5" customHeight="1" x14ac:dyDescent="0.15">
      <c r="A14" s="145" t="s">
        <v>2034</v>
      </c>
      <c r="B14" s="362">
        <v>9270</v>
      </c>
      <c r="C14" s="361">
        <v>9133</v>
      </c>
      <c r="D14" s="361" t="s">
        <v>1478</v>
      </c>
      <c r="E14" s="361">
        <v>22</v>
      </c>
      <c r="F14" s="361">
        <v>22</v>
      </c>
      <c r="G14" s="361">
        <v>9290</v>
      </c>
      <c r="H14" s="361" t="s">
        <v>1478</v>
      </c>
      <c r="I14" s="361">
        <v>31</v>
      </c>
      <c r="J14" s="361">
        <v>33</v>
      </c>
    </row>
    <row r="15" spans="1:13" ht="13.5" customHeight="1" x14ac:dyDescent="0.15">
      <c r="A15" s="145" t="s">
        <v>2033</v>
      </c>
      <c r="B15" s="362">
        <v>1966</v>
      </c>
      <c r="C15" s="361">
        <v>600</v>
      </c>
      <c r="D15" s="361" t="s">
        <v>1478</v>
      </c>
      <c r="E15" s="361">
        <v>663</v>
      </c>
      <c r="F15" s="361">
        <v>669</v>
      </c>
      <c r="G15" s="361">
        <v>4340</v>
      </c>
      <c r="H15" s="361" t="s">
        <v>1478</v>
      </c>
      <c r="I15" s="361">
        <v>3415</v>
      </c>
      <c r="J15" s="361">
        <v>291</v>
      </c>
    </row>
    <row r="16" spans="1:13" ht="13.5" customHeight="1" x14ac:dyDescent="0.15">
      <c r="A16" s="145" t="s">
        <v>2032</v>
      </c>
      <c r="B16" s="362">
        <v>2438</v>
      </c>
      <c r="C16" s="361">
        <v>1815</v>
      </c>
      <c r="D16" s="361" t="s">
        <v>1478</v>
      </c>
      <c r="E16" s="361">
        <v>70</v>
      </c>
      <c r="F16" s="361">
        <v>529</v>
      </c>
      <c r="G16" s="361">
        <v>2447</v>
      </c>
      <c r="H16" s="361" t="s">
        <v>1478</v>
      </c>
      <c r="I16" s="361">
        <v>318</v>
      </c>
      <c r="J16" s="361">
        <v>290</v>
      </c>
    </row>
    <row r="17" spans="1:10" ht="13.5" customHeight="1" x14ac:dyDescent="0.15">
      <c r="A17" s="145" t="s">
        <v>2031</v>
      </c>
      <c r="B17" s="362">
        <v>245</v>
      </c>
      <c r="C17" s="361">
        <v>216</v>
      </c>
      <c r="D17" s="361" t="s">
        <v>1478</v>
      </c>
      <c r="E17" s="361">
        <v>20</v>
      </c>
      <c r="F17" s="361">
        <v>6</v>
      </c>
      <c r="G17" s="361">
        <v>313</v>
      </c>
      <c r="H17" s="361" t="s">
        <v>1478</v>
      </c>
      <c r="I17" s="361">
        <v>86</v>
      </c>
      <c r="J17" s="361">
        <v>8</v>
      </c>
    </row>
    <row r="18" spans="1:10" ht="13.5" customHeight="1" x14ac:dyDescent="0.15">
      <c r="A18" s="145" t="s">
        <v>2030</v>
      </c>
      <c r="B18" s="362">
        <v>81678</v>
      </c>
      <c r="C18" s="361">
        <v>65440</v>
      </c>
      <c r="D18" s="361" t="s">
        <v>1478</v>
      </c>
      <c r="E18" s="361">
        <v>15028</v>
      </c>
      <c r="F18" s="361">
        <v>539</v>
      </c>
      <c r="G18" s="361">
        <v>94684</v>
      </c>
      <c r="H18" s="361" t="s">
        <v>1478</v>
      </c>
      <c r="I18" s="361">
        <v>27970</v>
      </c>
      <c r="J18" s="361">
        <v>603</v>
      </c>
    </row>
    <row r="19" spans="1:10" ht="13.5" customHeight="1" x14ac:dyDescent="0.15">
      <c r="A19" s="145" t="s">
        <v>2029</v>
      </c>
      <c r="B19" s="362">
        <v>110</v>
      </c>
      <c r="C19" s="361">
        <v>100</v>
      </c>
      <c r="D19" s="361" t="s">
        <v>1478</v>
      </c>
      <c r="E19" s="361">
        <v>6</v>
      </c>
      <c r="F19" s="361">
        <v>1</v>
      </c>
      <c r="G19" s="361">
        <v>104</v>
      </c>
      <c r="H19" s="361" t="s">
        <v>1478</v>
      </c>
      <c r="I19" s="361">
        <v>1</v>
      </c>
      <c r="J19" s="361" t="s">
        <v>1478</v>
      </c>
    </row>
    <row r="20" spans="1:10" ht="13.5" customHeight="1" x14ac:dyDescent="0.15">
      <c r="A20" s="145" t="s">
        <v>2028</v>
      </c>
      <c r="B20" s="362">
        <v>1314</v>
      </c>
      <c r="C20" s="361">
        <v>1268</v>
      </c>
      <c r="D20" s="361" t="s">
        <v>1478</v>
      </c>
      <c r="E20" s="361">
        <v>25</v>
      </c>
      <c r="F20" s="361">
        <v>7</v>
      </c>
      <c r="G20" s="361">
        <v>1350</v>
      </c>
      <c r="H20" s="361" t="s">
        <v>1478</v>
      </c>
      <c r="I20" s="361">
        <v>65</v>
      </c>
      <c r="J20" s="361">
        <v>3</v>
      </c>
    </row>
    <row r="21" spans="1:10" ht="13.5" customHeight="1" x14ac:dyDescent="0.15">
      <c r="A21" s="145" t="s">
        <v>2027</v>
      </c>
      <c r="B21" s="362">
        <v>17102</v>
      </c>
      <c r="C21" s="361">
        <v>16690</v>
      </c>
      <c r="D21" s="361" t="s">
        <v>1478</v>
      </c>
      <c r="E21" s="361">
        <v>230</v>
      </c>
      <c r="F21" s="361">
        <v>29</v>
      </c>
      <c r="G21" s="361">
        <v>17125</v>
      </c>
      <c r="H21" s="361" t="s">
        <v>1478</v>
      </c>
      <c r="I21" s="361">
        <v>247</v>
      </c>
      <c r="J21" s="361">
        <v>35</v>
      </c>
    </row>
    <row r="22" spans="1:10" ht="13.5" customHeight="1" x14ac:dyDescent="0.15">
      <c r="A22" s="145" t="s">
        <v>2026</v>
      </c>
      <c r="B22" s="362">
        <v>1364</v>
      </c>
      <c r="C22" s="361">
        <v>1114</v>
      </c>
      <c r="D22" s="361" t="s">
        <v>1478</v>
      </c>
      <c r="E22" s="361">
        <v>119</v>
      </c>
      <c r="F22" s="361">
        <v>91</v>
      </c>
      <c r="G22" s="361">
        <v>1529</v>
      </c>
      <c r="H22" s="361" t="s">
        <v>1478</v>
      </c>
      <c r="I22" s="361">
        <v>282</v>
      </c>
      <c r="J22" s="361">
        <v>93</v>
      </c>
    </row>
    <row r="23" spans="1:10" ht="13.5" customHeight="1" x14ac:dyDescent="0.15">
      <c r="A23" s="145"/>
      <c r="B23" s="362"/>
      <c r="C23" s="361"/>
      <c r="D23" s="361"/>
      <c r="E23" s="361"/>
      <c r="F23" s="361"/>
      <c r="G23" s="361"/>
      <c r="H23" s="361"/>
      <c r="I23" s="361"/>
      <c r="J23" s="361"/>
    </row>
    <row r="24" spans="1:10" ht="13.5" customHeight="1" x14ac:dyDescent="0.15">
      <c r="A24" s="145" t="s">
        <v>2025</v>
      </c>
      <c r="B24" s="362">
        <v>3566</v>
      </c>
      <c r="C24" s="361">
        <v>2372</v>
      </c>
      <c r="D24" s="361" t="s">
        <v>1478</v>
      </c>
      <c r="E24" s="361">
        <v>643</v>
      </c>
      <c r="F24" s="361">
        <v>518</v>
      </c>
      <c r="G24" s="361">
        <v>6179</v>
      </c>
      <c r="H24" s="361" t="s">
        <v>1478</v>
      </c>
      <c r="I24" s="361">
        <v>3301</v>
      </c>
      <c r="J24" s="361">
        <v>473</v>
      </c>
    </row>
    <row r="25" spans="1:10" ht="13.5" customHeight="1" x14ac:dyDescent="0.15">
      <c r="A25" s="145" t="s">
        <v>2024</v>
      </c>
      <c r="B25" s="362">
        <v>201</v>
      </c>
      <c r="C25" s="361">
        <v>55</v>
      </c>
      <c r="D25" s="361" t="s">
        <v>1478</v>
      </c>
      <c r="E25" s="361">
        <v>35</v>
      </c>
      <c r="F25" s="361">
        <v>107</v>
      </c>
      <c r="G25" s="361">
        <v>553</v>
      </c>
      <c r="H25" s="361" t="s">
        <v>1478</v>
      </c>
      <c r="I25" s="361">
        <v>224</v>
      </c>
      <c r="J25" s="361">
        <v>270</v>
      </c>
    </row>
    <row r="26" spans="1:10" ht="13.5" customHeight="1" x14ac:dyDescent="0.15">
      <c r="A26" s="145" t="s">
        <v>2023</v>
      </c>
      <c r="B26" s="362"/>
      <c r="C26" s="361"/>
      <c r="D26" s="361"/>
      <c r="E26" s="361"/>
      <c r="F26" s="361"/>
      <c r="G26" s="361"/>
      <c r="H26" s="361"/>
      <c r="I26" s="361"/>
      <c r="J26" s="361"/>
    </row>
    <row r="27" spans="1:10" ht="13.5" customHeight="1" x14ac:dyDescent="0.15">
      <c r="A27" s="145" t="s">
        <v>2022</v>
      </c>
      <c r="B27" s="362">
        <v>7</v>
      </c>
      <c r="C27" s="361">
        <v>4</v>
      </c>
      <c r="D27" s="361" t="s">
        <v>1478</v>
      </c>
      <c r="E27" s="361">
        <v>1</v>
      </c>
      <c r="F27" s="361">
        <v>2</v>
      </c>
      <c r="G27" s="361">
        <v>49</v>
      </c>
      <c r="H27" s="361" t="s">
        <v>1478</v>
      </c>
      <c r="I27" s="361">
        <v>34</v>
      </c>
      <c r="J27" s="361">
        <v>11</v>
      </c>
    </row>
    <row r="28" spans="1:10" ht="13.5" customHeight="1" x14ac:dyDescent="0.15">
      <c r="A28" s="145" t="s">
        <v>2021</v>
      </c>
      <c r="B28" s="362">
        <v>168</v>
      </c>
      <c r="C28" s="361">
        <v>41</v>
      </c>
      <c r="D28" s="361" t="s">
        <v>1478</v>
      </c>
      <c r="E28" s="361">
        <v>66</v>
      </c>
      <c r="F28" s="361">
        <v>61</v>
      </c>
      <c r="G28" s="361">
        <v>810</v>
      </c>
      <c r="H28" s="361" t="s">
        <v>1478</v>
      </c>
      <c r="I28" s="361">
        <v>723</v>
      </c>
      <c r="J28" s="361">
        <v>46</v>
      </c>
    </row>
    <row r="29" spans="1:10" ht="13.5" customHeight="1" x14ac:dyDescent="0.15">
      <c r="A29" s="145" t="s">
        <v>2020</v>
      </c>
      <c r="B29" s="362">
        <v>23</v>
      </c>
      <c r="C29" s="361">
        <v>3</v>
      </c>
      <c r="D29" s="361" t="s">
        <v>1478</v>
      </c>
      <c r="E29" s="361">
        <v>3</v>
      </c>
      <c r="F29" s="361">
        <v>17</v>
      </c>
      <c r="G29" s="361">
        <v>26</v>
      </c>
      <c r="H29" s="361" t="s">
        <v>1478</v>
      </c>
      <c r="I29" s="361">
        <v>16</v>
      </c>
      <c r="J29" s="361">
        <v>7</v>
      </c>
    </row>
    <row r="30" spans="1:10" ht="13.5" customHeight="1" x14ac:dyDescent="0.15">
      <c r="A30" s="145" t="s">
        <v>2019</v>
      </c>
      <c r="B30" s="362">
        <v>864</v>
      </c>
      <c r="C30" s="361">
        <v>256</v>
      </c>
      <c r="D30" s="361" t="s">
        <v>1478</v>
      </c>
      <c r="E30" s="361">
        <v>452</v>
      </c>
      <c r="F30" s="361">
        <v>140</v>
      </c>
      <c r="G30" s="361">
        <v>2402</v>
      </c>
      <c r="H30" s="361" t="s">
        <v>1478</v>
      </c>
      <c r="I30" s="361">
        <v>2075</v>
      </c>
      <c r="J30" s="361">
        <v>55</v>
      </c>
    </row>
    <row r="31" spans="1:10" ht="13.5" customHeight="1" x14ac:dyDescent="0.15">
      <c r="A31" s="145" t="s">
        <v>2018</v>
      </c>
      <c r="B31" s="362">
        <v>2303</v>
      </c>
      <c r="C31" s="361">
        <v>2013</v>
      </c>
      <c r="D31" s="361" t="s">
        <v>1478</v>
      </c>
      <c r="E31" s="361">
        <v>86</v>
      </c>
      <c r="F31" s="361">
        <v>191</v>
      </c>
      <c r="G31" s="361">
        <v>2339</v>
      </c>
      <c r="H31" s="361" t="s">
        <v>1478</v>
      </c>
      <c r="I31" s="361">
        <v>229</v>
      </c>
      <c r="J31" s="361">
        <v>84</v>
      </c>
    </row>
    <row r="32" spans="1:10" ht="13.5" customHeight="1" x14ac:dyDescent="0.15">
      <c r="A32" s="145"/>
      <c r="B32" s="362"/>
      <c r="C32" s="361"/>
      <c r="D32" s="361"/>
      <c r="E32" s="361"/>
      <c r="F32" s="361"/>
      <c r="G32" s="361"/>
      <c r="H32" s="361"/>
      <c r="I32" s="361"/>
      <c r="J32" s="361"/>
    </row>
    <row r="33" spans="1:10" ht="13.5" customHeight="1" x14ac:dyDescent="0.15">
      <c r="A33" s="145" t="s">
        <v>2017</v>
      </c>
      <c r="B33" s="362">
        <v>331</v>
      </c>
      <c r="C33" s="361">
        <v>228</v>
      </c>
      <c r="D33" s="361" t="s">
        <v>1478</v>
      </c>
      <c r="E33" s="361">
        <v>53</v>
      </c>
      <c r="F33" s="361">
        <v>48</v>
      </c>
      <c r="G33" s="361">
        <v>843</v>
      </c>
      <c r="H33" s="361" t="s">
        <v>1478</v>
      </c>
      <c r="I33" s="361">
        <v>507</v>
      </c>
      <c r="J33" s="361">
        <v>106</v>
      </c>
    </row>
    <row r="34" spans="1:10" ht="13.5" customHeight="1" x14ac:dyDescent="0.15">
      <c r="A34" s="359"/>
      <c r="B34" s="360"/>
      <c r="C34" s="359"/>
      <c r="D34" s="359"/>
      <c r="E34" s="359"/>
      <c r="F34" s="359"/>
      <c r="G34" s="359"/>
      <c r="H34" s="359"/>
      <c r="I34" s="359"/>
      <c r="J34" s="359"/>
    </row>
    <row r="35" spans="1:10" ht="13.5" customHeight="1" x14ac:dyDescent="0.15">
      <c r="A35" s="139" t="s">
        <v>1879</v>
      </c>
      <c r="B35" s="358"/>
      <c r="C35" s="358"/>
      <c r="D35" s="358"/>
      <c r="E35" s="358"/>
      <c r="F35" s="358"/>
      <c r="G35" s="358"/>
      <c r="H35" s="358"/>
      <c r="I35" s="358"/>
      <c r="J35" s="358"/>
    </row>
    <row r="36" spans="1:10" ht="13.5" customHeight="1" x14ac:dyDescent="0.15">
      <c r="A36" s="145" t="s">
        <v>2016</v>
      </c>
    </row>
  </sheetData>
  <mergeCells count="10">
    <mergeCell ref="B4:F5"/>
    <mergeCell ref="G4:J4"/>
    <mergeCell ref="G5:J5"/>
    <mergeCell ref="A4:A9"/>
    <mergeCell ref="B6:B9"/>
    <mergeCell ref="G6:G9"/>
    <mergeCell ref="C6:C9"/>
    <mergeCell ref="D6:D9"/>
    <mergeCell ref="E6:E9"/>
    <mergeCell ref="F6:F9"/>
  </mergeCells>
  <phoneticPr fontId="1"/>
  <pageMargins left="0.70866141732283472" right="0.78740157480314965" top="0.55118110236220474" bottom="0.59055118110236227" header="0.51181102362204722" footer="0.51181102362204722"/>
  <pageSetup paperSize="9" scale="68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4"/>
  <sheetViews>
    <sheetView zoomScaleNormal="100" workbookViewId="0">
      <pane ySplit="8" topLeftCell="A9" activePane="bottomLeft" state="frozen"/>
      <selection activeCell="B77" sqref="B77"/>
      <selection pane="bottomLeft"/>
    </sheetView>
  </sheetViews>
  <sheetFormatPr defaultRowHeight="13.5" x14ac:dyDescent="0.15"/>
  <cols>
    <col min="1" max="1" width="7.625" style="1" customWidth="1"/>
    <col min="2" max="5" width="8.625" style="1" customWidth="1"/>
    <col min="6" max="6" width="2.625" style="1" customWidth="1"/>
    <col min="7" max="7" width="7.625" style="1" customWidth="1"/>
    <col min="8" max="11" width="8.625" style="1" customWidth="1"/>
    <col min="12" max="12" width="2.625" style="1" customWidth="1"/>
    <col min="13" max="13" width="7.625" style="1" customWidth="1"/>
    <col min="14" max="17" width="8.625" style="1" customWidth="1"/>
    <col min="18" max="18" width="2.625" style="1" customWidth="1"/>
    <col min="19" max="19" width="8.25" style="1" customWidth="1"/>
    <col min="20" max="20" width="8.5" style="1" customWidth="1"/>
    <col min="21" max="21" width="9" style="1"/>
    <col min="22" max="23" width="8.5" style="1" customWidth="1"/>
    <col min="24" max="24" width="2.625" style="1" customWidth="1"/>
    <col min="25" max="25" width="8.25" style="1" customWidth="1"/>
    <col min="26" max="26" width="8.5" style="1" customWidth="1"/>
    <col min="27" max="27" width="9" style="1"/>
    <col min="28" max="29" width="8.5" style="1" customWidth="1"/>
    <col min="30" max="16384" width="9" style="1"/>
  </cols>
  <sheetData>
    <row r="1" spans="1:29" ht="24" customHeight="1" x14ac:dyDescent="0.15">
      <c r="A1" s="315" t="s">
        <v>2084</v>
      </c>
    </row>
    <row r="2" spans="1:29" ht="7.5" customHeight="1" x14ac:dyDescent="0.15"/>
    <row r="3" spans="1:29" ht="11.25" customHeight="1" x14ac:dyDescent="0.15">
      <c r="A3" s="263" t="s">
        <v>2101</v>
      </c>
      <c r="B3" s="71"/>
      <c r="C3" s="71"/>
      <c r="D3" s="71"/>
      <c r="E3" s="71"/>
      <c r="G3" s="71"/>
      <c r="H3" s="71"/>
      <c r="I3" s="71"/>
      <c r="J3" s="71"/>
      <c r="K3" s="71"/>
      <c r="M3" s="71"/>
      <c r="N3" s="71"/>
      <c r="O3" s="71"/>
      <c r="P3" s="71"/>
      <c r="Q3" s="71"/>
      <c r="T3" s="71"/>
      <c r="U3" s="71"/>
      <c r="V3" s="71"/>
      <c r="W3" s="71"/>
      <c r="X3" s="71"/>
      <c r="Y3" s="71"/>
      <c r="Z3" s="71"/>
      <c r="AA3" s="71"/>
      <c r="AB3" s="71"/>
      <c r="AC3" s="71"/>
    </row>
    <row r="4" spans="1:29" ht="11.25" customHeight="1" x14ac:dyDescent="0.15">
      <c r="A4" s="263" t="s">
        <v>2083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56"/>
      <c r="T4" s="56"/>
      <c r="U4" s="56"/>
      <c r="V4" s="56"/>
      <c r="W4" s="56"/>
      <c r="X4" s="66"/>
      <c r="Y4" s="56"/>
      <c r="Z4" s="56"/>
      <c r="AA4" s="56"/>
      <c r="AB4" s="56"/>
      <c r="AC4" s="56"/>
    </row>
    <row r="5" spans="1:29" ht="11.25" customHeight="1" x14ac:dyDescent="0.15">
      <c r="A5" s="263" t="s">
        <v>2100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56"/>
      <c r="T5" s="56"/>
      <c r="U5" s="56"/>
      <c r="V5" s="56"/>
      <c r="W5" s="56"/>
      <c r="X5" s="66"/>
      <c r="Y5" s="56"/>
      <c r="Z5" s="56"/>
      <c r="AA5" s="56"/>
      <c r="AB5" s="56"/>
      <c r="AC5" s="56"/>
    </row>
    <row r="6" spans="1:29" ht="11.25" customHeight="1" x14ac:dyDescent="0.15">
      <c r="A6" s="263"/>
      <c r="B6" s="71"/>
      <c r="C6" s="86"/>
      <c r="D6" s="86"/>
      <c r="E6" s="86"/>
      <c r="F6" s="71"/>
      <c r="G6" s="71"/>
      <c r="H6" s="71"/>
      <c r="I6" s="86"/>
      <c r="J6" s="86"/>
      <c r="K6" s="86"/>
      <c r="L6" s="71"/>
      <c r="M6" s="71"/>
      <c r="N6" s="71"/>
      <c r="O6" s="86"/>
      <c r="P6" s="86"/>
      <c r="Q6" s="86"/>
      <c r="S6" s="56"/>
      <c r="T6" s="56"/>
      <c r="U6" s="56"/>
      <c r="V6" s="56"/>
      <c r="W6" s="56"/>
      <c r="X6" s="66"/>
      <c r="Y6" s="56"/>
      <c r="Z6" s="56"/>
      <c r="AA6" s="56"/>
      <c r="AB6" s="56"/>
      <c r="AC6" s="56"/>
    </row>
    <row r="7" spans="1:29" s="300" customFormat="1" ht="11.25" customHeight="1" x14ac:dyDescent="0.15">
      <c r="A7" s="558" t="s">
        <v>2082</v>
      </c>
      <c r="B7" s="526" t="s">
        <v>1316</v>
      </c>
      <c r="C7" s="560" t="s">
        <v>2081</v>
      </c>
      <c r="D7" s="561"/>
      <c r="E7" s="561"/>
      <c r="G7" s="558" t="s">
        <v>2082</v>
      </c>
      <c r="H7" s="526" t="s">
        <v>1316</v>
      </c>
      <c r="I7" s="560" t="s">
        <v>2081</v>
      </c>
      <c r="J7" s="561"/>
      <c r="K7" s="561"/>
      <c r="M7" s="558" t="s">
        <v>2082</v>
      </c>
      <c r="N7" s="526" t="s">
        <v>1316</v>
      </c>
      <c r="O7" s="560" t="s">
        <v>2081</v>
      </c>
      <c r="P7" s="561"/>
      <c r="Q7" s="561"/>
      <c r="R7" s="263"/>
      <c r="S7" s="558" t="s">
        <v>2082</v>
      </c>
      <c r="T7" s="526" t="s">
        <v>1316</v>
      </c>
      <c r="U7" s="560" t="s">
        <v>2081</v>
      </c>
      <c r="V7" s="561"/>
      <c r="W7" s="561"/>
      <c r="X7" s="1"/>
      <c r="Y7" s="558" t="s">
        <v>2082</v>
      </c>
      <c r="Z7" s="526" t="s">
        <v>1316</v>
      </c>
      <c r="AA7" s="560" t="s">
        <v>2081</v>
      </c>
      <c r="AB7" s="561"/>
      <c r="AC7" s="561"/>
    </row>
    <row r="8" spans="1:29" s="300" customFormat="1" ht="11.25" customHeight="1" x14ac:dyDescent="0.15">
      <c r="A8" s="559"/>
      <c r="B8" s="522"/>
      <c r="C8" s="379" t="s">
        <v>1855</v>
      </c>
      <c r="D8" s="379" t="s">
        <v>87</v>
      </c>
      <c r="E8" s="379" t="s">
        <v>86</v>
      </c>
      <c r="G8" s="559"/>
      <c r="H8" s="522"/>
      <c r="I8" s="379" t="s">
        <v>1855</v>
      </c>
      <c r="J8" s="379" t="s">
        <v>87</v>
      </c>
      <c r="K8" s="379" t="s">
        <v>86</v>
      </c>
      <c r="M8" s="559"/>
      <c r="N8" s="522"/>
      <c r="O8" s="379" t="s">
        <v>1855</v>
      </c>
      <c r="P8" s="379" t="s">
        <v>87</v>
      </c>
      <c r="Q8" s="379" t="s">
        <v>86</v>
      </c>
      <c r="R8" s="380"/>
      <c r="S8" s="559"/>
      <c r="T8" s="522"/>
      <c r="U8" s="379" t="s">
        <v>1855</v>
      </c>
      <c r="V8" s="379" t="s">
        <v>87</v>
      </c>
      <c r="W8" s="379" t="s">
        <v>86</v>
      </c>
      <c r="X8" s="1"/>
      <c r="Y8" s="559"/>
      <c r="Z8" s="522"/>
      <c r="AA8" s="379" t="s">
        <v>1855</v>
      </c>
      <c r="AB8" s="379" t="s">
        <v>87</v>
      </c>
      <c r="AC8" s="379" t="s">
        <v>86</v>
      </c>
    </row>
    <row r="9" spans="1:29" ht="4.5" customHeight="1" x14ac:dyDescent="0.15">
      <c r="A9" s="56"/>
      <c r="B9" s="56"/>
      <c r="C9" s="56"/>
      <c r="D9" s="56"/>
      <c r="E9" s="56"/>
      <c r="F9" s="66"/>
      <c r="G9" s="56"/>
      <c r="H9" s="56"/>
      <c r="I9" s="56"/>
      <c r="J9" s="56"/>
      <c r="K9" s="56"/>
      <c r="L9" s="6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</row>
    <row r="10" spans="1:29" ht="11.25" customHeight="1" x14ac:dyDescent="0.15">
      <c r="A10" s="369" t="s">
        <v>2080</v>
      </c>
      <c r="B10" s="277">
        <v>87827</v>
      </c>
      <c r="C10" s="277">
        <v>255833</v>
      </c>
      <c r="D10" s="277">
        <v>123594</v>
      </c>
      <c r="E10" s="277">
        <v>132239</v>
      </c>
      <c r="F10" s="66"/>
      <c r="G10" s="369" t="s">
        <v>2079</v>
      </c>
      <c r="H10" s="277">
        <v>92037</v>
      </c>
      <c r="I10" s="277">
        <v>255841</v>
      </c>
      <c r="J10" s="277">
        <v>123314</v>
      </c>
      <c r="K10" s="277">
        <v>132527</v>
      </c>
      <c r="L10" s="66"/>
      <c r="M10" s="369" t="s">
        <v>2078</v>
      </c>
      <c r="N10" s="277">
        <v>95469</v>
      </c>
      <c r="O10" s="277">
        <v>255370</v>
      </c>
      <c r="P10" s="277">
        <v>122268</v>
      </c>
      <c r="Q10" s="277">
        <v>133102</v>
      </c>
      <c r="R10" s="277"/>
      <c r="S10" s="369" t="s">
        <v>2077</v>
      </c>
      <c r="T10" s="277">
        <v>98688</v>
      </c>
      <c r="U10" s="277">
        <v>254417</v>
      </c>
      <c r="V10" s="277">
        <v>121585</v>
      </c>
      <c r="W10" s="277">
        <v>132832</v>
      </c>
      <c r="Y10" s="68" t="s">
        <v>2076</v>
      </c>
      <c r="Z10" s="277">
        <v>101912</v>
      </c>
      <c r="AA10" s="277">
        <v>251955</v>
      </c>
      <c r="AB10" s="277">
        <v>120953</v>
      </c>
      <c r="AC10" s="277">
        <v>131002</v>
      </c>
    </row>
    <row r="11" spans="1:29" ht="11.25" customHeight="1" x14ac:dyDescent="0.15">
      <c r="A11" s="66">
        <v>2</v>
      </c>
      <c r="B11" s="277">
        <v>87791</v>
      </c>
      <c r="C11" s="277">
        <v>255777</v>
      </c>
      <c r="D11" s="277">
        <v>123563</v>
      </c>
      <c r="E11" s="277">
        <v>132214</v>
      </c>
      <c r="F11" s="66"/>
      <c r="G11" s="66">
        <v>2</v>
      </c>
      <c r="H11" s="277">
        <v>92015</v>
      </c>
      <c r="I11" s="277">
        <v>255817</v>
      </c>
      <c r="J11" s="277">
        <v>123304</v>
      </c>
      <c r="K11" s="277">
        <v>132513</v>
      </c>
      <c r="L11" s="66"/>
      <c r="M11" s="66">
        <v>2</v>
      </c>
      <c r="N11" s="277">
        <v>95479</v>
      </c>
      <c r="O11" s="277">
        <v>255331</v>
      </c>
      <c r="P11" s="277">
        <v>122237</v>
      </c>
      <c r="Q11" s="277">
        <v>133094</v>
      </c>
      <c r="R11" s="277"/>
      <c r="S11" s="66">
        <v>2</v>
      </c>
      <c r="T11" s="277">
        <v>98716</v>
      </c>
      <c r="U11" s="277">
        <v>254412</v>
      </c>
      <c r="V11" s="277">
        <v>121567</v>
      </c>
      <c r="W11" s="277">
        <v>132845</v>
      </c>
      <c r="Y11" s="67">
        <v>2</v>
      </c>
      <c r="Z11" s="277">
        <v>101924</v>
      </c>
      <c r="AA11" s="277">
        <v>251824</v>
      </c>
      <c r="AB11" s="277">
        <v>120917</v>
      </c>
      <c r="AC11" s="277">
        <v>130907</v>
      </c>
    </row>
    <row r="12" spans="1:29" ht="11.25" customHeight="1" x14ac:dyDescent="0.15">
      <c r="A12" s="66">
        <v>3</v>
      </c>
      <c r="B12" s="277">
        <v>87664</v>
      </c>
      <c r="C12" s="277">
        <v>255635</v>
      </c>
      <c r="D12" s="277">
        <v>123517</v>
      </c>
      <c r="E12" s="277">
        <v>132118</v>
      </c>
      <c r="F12" s="66"/>
      <c r="G12" s="66">
        <v>3</v>
      </c>
      <c r="H12" s="277">
        <v>91919</v>
      </c>
      <c r="I12" s="277">
        <v>255702</v>
      </c>
      <c r="J12" s="277">
        <v>123271</v>
      </c>
      <c r="K12" s="277">
        <v>132431</v>
      </c>
      <c r="L12" s="66"/>
      <c r="M12" s="66">
        <v>3</v>
      </c>
      <c r="N12" s="277">
        <v>95402</v>
      </c>
      <c r="O12" s="277">
        <v>255221</v>
      </c>
      <c r="P12" s="277">
        <v>122209</v>
      </c>
      <c r="Q12" s="277">
        <v>133012</v>
      </c>
      <c r="R12" s="277"/>
      <c r="S12" s="66">
        <v>3</v>
      </c>
      <c r="T12" s="277">
        <v>98690</v>
      </c>
      <c r="U12" s="277">
        <v>254367</v>
      </c>
      <c r="V12" s="277">
        <v>121548</v>
      </c>
      <c r="W12" s="277">
        <v>132819</v>
      </c>
      <c r="Y12" s="67">
        <v>3</v>
      </c>
      <c r="Z12" s="277">
        <v>101830</v>
      </c>
      <c r="AA12" s="277">
        <v>251614</v>
      </c>
      <c r="AB12" s="277">
        <v>120814</v>
      </c>
      <c r="AC12" s="277">
        <v>130800</v>
      </c>
    </row>
    <row r="13" spans="1:29" ht="11.25" customHeight="1" x14ac:dyDescent="0.15">
      <c r="A13" s="66">
        <v>4</v>
      </c>
      <c r="B13" s="277">
        <v>86817</v>
      </c>
      <c r="C13" s="277">
        <v>254184</v>
      </c>
      <c r="D13" s="277">
        <v>122740</v>
      </c>
      <c r="E13" s="277">
        <v>131444</v>
      </c>
      <c r="F13" s="66"/>
      <c r="G13" s="66">
        <v>4</v>
      </c>
      <c r="H13" s="277">
        <v>91233</v>
      </c>
      <c r="I13" s="277">
        <v>254690</v>
      </c>
      <c r="J13" s="277">
        <v>122699</v>
      </c>
      <c r="K13" s="277">
        <v>131991</v>
      </c>
      <c r="L13" s="66"/>
      <c r="M13" s="66">
        <v>4</v>
      </c>
      <c r="N13" s="277">
        <v>94882</v>
      </c>
      <c r="O13" s="277">
        <v>254176</v>
      </c>
      <c r="P13" s="277">
        <v>121606</v>
      </c>
      <c r="Q13" s="277">
        <v>132570</v>
      </c>
      <c r="R13" s="277"/>
      <c r="S13" s="66">
        <v>4</v>
      </c>
      <c r="T13" s="277">
        <v>98403</v>
      </c>
      <c r="U13" s="277">
        <v>253529</v>
      </c>
      <c r="V13" s="277">
        <v>121107</v>
      </c>
      <c r="W13" s="277">
        <v>132422</v>
      </c>
      <c r="Y13" s="67">
        <v>4</v>
      </c>
      <c r="Z13" s="277">
        <v>101784</v>
      </c>
      <c r="AA13" s="277">
        <v>251021</v>
      </c>
      <c r="AB13" s="277">
        <v>120500</v>
      </c>
      <c r="AC13" s="277">
        <v>130521</v>
      </c>
    </row>
    <row r="14" spans="1:29" ht="11.25" customHeight="1" x14ac:dyDescent="0.15">
      <c r="A14" s="66">
        <v>5</v>
      </c>
      <c r="B14" s="277">
        <v>87943</v>
      </c>
      <c r="C14" s="277">
        <v>255135</v>
      </c>
      <c r="D14" s="277">
        <v>123222</v>
      </c>
      <c r="E14" s="277">
        <v>131913</v>
      </c>
      <c r="F14" s="66"/>
      <c r="G14" s="66">
        <v>5</v>
      </c>
      <c r="H14" s="277">
        <v>92078</v>
      </c>
      <c r="I14" s="277">
        <v>255304</v>
      </c>
      <c r="J14" s="277">
        <v>122966</v>
      </c>
      <c r="K14" s="277">
        <v>132338</v>
      </c>
      <c r="L14" s="66"/>
      <c r="M14" s="66">
        <v>5</v>
      </c>
      <c r="N14" s="277">
        <v>95781</v>
      </c>
      <c r="O14" s="277">
        <v>254724</v>
      </c>
      <c r="P14" s="277">
        <v>121838</v>
      </c>
      <c r="Q14" s="277">
        <v>132886</v>
      </c>
      <c r="R14" s="277"/>
      <c r="S14" s="66">
        <v>5</v>
      </c>
      <c r="T14" s="277">
        <v>99145</v>
      </c>
      <c r="U14" s="277">
        <v>253962</v>
      </c>
      <c r="V14" s="277">
        <v>121307</v>
      </c>
      <c r="W14" s="277">
        <v>132655</v>
      </c>
      <c r="Y14" s="67">
        <v>5</v>
      </c>
      <c r="Z14" s="277">
        <v>102442</v>
      </c>
      <c r="AA14" s="277">
        <v>251271</v>
      </c>
      <c r="AB14" s="277">
        <v>120626</v>
      </c>
      <c r="AC14" s="277">
        <v>130645</v>
      </c>
    </row>
    <row r="15" spans="1:29" ht="11.25" customHeight="1" x14ac:dyDescent="0.15">
      <c r="A15" s="66">
        <v>6</v>
      </c>
      <c r="B15" s="277">
        <v>88105</v>
      </c>
      <c r="C15" s="277">
        <v>255250</v>
      </c>
      <c r="D15" s="277">
        <v>123293</v>
      </c>
      <c r="E15" s="277">
        <v>131957</v>
      </c>
      <c r="F15" s="66"/>
      <c r="G15" s="66">
        <v>6</v>
      </c>
      <c r="H15" s="277">
        <v>92245</v>
      </c>
      <c r="I15" s="277">
        <v>255366</v>
      </c>
      <c r="J15" s="277">
        <v>122994</v>
      </c>
      <c r="K15" s="277">
        <v>132372</v>
      </c>
      <c r="L15" s="66"/>
      <c r="M15" s="66">
        <v>6</v>
      </c>
      <c r="N15" s="277">
        <v>95849</v>
      </c>
      <c r="O15" s="277">
        <v>254701</v>
      </c>
      <c r="P15" s="277">
        <v>121816</v>
      </c>
      <c r="Q15" s="277">
        <v>132885</v>
      </c>
      <c r="R15" s="277"/>
      <c r="S15" s="66">
        <v>6</v>
      </c>
      <c r="T15" s="277">
        <v>99306</v>
      </c>
      <c r="U15" s="277">
        <v>254012</v>
      </c>
      <c r="V15" s="277">
        <v>121348</v>
      </c>
      <c r="W15" s="277">
        <v>132664</v>
      </c>
      <c r="Y15" s="67">
        <v>6</v>
      </c>
      <c r="Z15" s="277">
        <v>102537</v>
      </c>
      <c r="AA15" s="277">
        <v>251206</v>
      </c>
      <c r="AB15" s="277">
        <v>120596</v>
      </c>
      <c r="AC15" s="277">
        <v>130610</v>
      </c>
    </row>
    <row r="16" spans="1:29" ht="4.5" customHeight="1" x14ac:dyDescent="0.15">
      <c r="A16" s="66"/>
      <c r="B16" s="277"/>
      <c r="C16" s="277"/>
      <c r="D16" s="277"/>
      <c r="E16" s="277"/>
      <c r="F16" s="66"/>
      <c r="G16" s="66"/>
      <c r="H16" s="277"/>
      <c r="I16" s="277"/>
      <c r="J16" s="277"/>
      <c r="K16" s="277"/>
      <c r="L16" s="66"/>
      <c r="M16" s="66"/>
      <c r="N16" s="277"/>
      <c r="O16" s="277"/>
      <c r="P16" s="277"/>
      <c r="Q16" s="277"/>
      <c r="R16" s="277"/>
      <c r="S16" s="66"/>
      <c r="T16" s="277"/>
      <c r="U16" s="277"/>
      <c r="V16" s="277"/>
      <c r="W16" s="277"/>
      <c r="Y16" s="67"/>
      <c r="Z16" s="277"/>
      <c r="AA16" s="277"/>
      <c r="AC16" s="277"/>
    </row>
    <row r="17" spans="1:29" ht="11.25" customHeight="1" x14ac:dyDescent="0.15">
      <c r="A17" s="66">
        <v>7</v>
      </c>
      <c r="B17" s="277">
        <v>88186</v>
      </c>
      <c r="C17" s="277">
        <v>255313</v>
      </c>
      <c r="D17" s="277">
        <v>123325</v>
      </c>
      <c r="E17" s="277">
        <v>131988</v>
      </c>
      <c r="F17" s="66"/>
      <c r="G17" s="66">
        <v>7</v>
      </c>
      <c r="H17" s="277">
        <v>92340</v>
      </c>
      <c r="I17" s="277">
        <v>255453</v>
      </c>
      <c r="J17" s="277">
        <v>123041</v>
      </c>
      <c r="K17" s="277">
        <v>132412</v>
      </c>
      <c r="L17" s="66"/>
      <c r="M17" s="66">
        <v>7</v>
      </c>
      <c r="N17" s="277">
        <v>95905</v>
      </c>
      <c r="O17" s="277">
        <v>254737</v>
      </c>
      <c r="P17" s="277">
        <v>121835</v>
      </c>
      <c r="Q17" s="277">
        <v>132902</v>
      </c>
      <c r="R17" s="277"/>
      <c r="S17" s="66">
        <v>7</v>
      </c>
      <c r="T17" s="277">
        <v>99374</v>
      </c>
      <c r="U17" s="277">
        <v>254067</v>
      </c>
      <c r="V17" s="277">
        <v>121367</v>
      </c>
      <c r="W17" s="277">
        <v>132700</v>
      </c>
      <c r="Y17" s="67">
        <v>7</v>
      </c>
      <c r="Z17" s="277">
        <v>102536</v>
      </c>
      <c r="AA17" s="277">
        <v>251095</v>
      </c>
      <c r="AB17" s="277">
        <v>120562</v>
      </c>
      <c r="AC17" s="277">
        <v>130533</v>
      </c>
    </row>
    <row r="18" spans="1:29" ht="11.25" customHeight="1" x14ac:dyDescent="0.15">
      <c r="A18" s="66">
        <v>8</v>
      </c>
      <c r="B18" s="277">
        <v>88204</v>
      </c>
      <c r="C18" s="277">
        <v>255334</v>
      </c>
      <c r="D18" s="277">
        <v>123337</v>
      </c>
      <c r="E18" s="277">
        <v>131997</v>
      </c>
      <c r="F18" s="66"/>
      <c r="G18" s="66">
        <v>8</v>
      </c>
      <c r="H18" s="277">
        <v>92401</v>
      </c>
      <c r="I18" s="277">
        <v>255530</v>
      </c>
      <c r="J18" s="277">
        <v>123072</v>
      </c>
      <c r="K18" s="277">
        <v>132458</v>
      </c>
      <c r="L18" s="66"/>
      <c r="M18" s="66">
        <v>8</v>
      </c>
      <c r="N18" s="277">
        <v>95950</v>
      </c>
      <c r="O18" s="277">
        <v>254690</v>
      </c>
      <c r="P18" s="277">
        <v>121806</v>
      </c>
      <c r="Q18" s="277">
        <v>132884</v>
      </c>
      <c r="R18" s="277"/>
      <c r="S18" s="66">
        <v>8</v>
      </c>
      <c r="T18" s="277">
        <v>99421</v>
      </c>
      <c r="U18" s="277">
        <v>254155</v>
      </c>
      <c r="V18" s="277">
        <v>121381</v>
      </c>
      <c r="W18" s="277">
        <v>132774</v>
      </c>
      <c r="Y18" s="67">
        <v>8</v>
      </c>
      <c r="Z18" s="277">
        <v>102553</v>
      </c>
      <c r="AA18" s="277">
        <v>251067</v>
      </c>
      <c r="AB18" s="277">
        <v>120528</v>
      </c>
      <c r="AC18" s="277">
        <v>130539</v>
      </c>
    </row>
    <row r="19" spans="1:29" ht="11.25" customHeight="1" x14ac:dyDescent="0.15">
      <c r="A19" s="66">
        <v>9</v>
      </c>
      <c r="B19" s="277">
        <v>88304</v>
      </c>
      <c r="C19" s="277">
        <v>255544</v>
      </c>
      <c r="D19" s="277">
        <v>123445</v>
      </c>
      <c r="E19" s="277">
        <v>132099</v>
      </c>
      <c r="F19" s="66"/>
      <c r="G19" s="66">
        <v>9</v>
      </c>
      <c r="H19" s="277">
        <v>92445</v>
      </c>
      <c r="I19" s="277">
        <v>255551</v>
      </c>
      <c r="J19" s="277">
        <v>123068</v>
      </c>
      <c r="K19" s="277">
        <v>132483</v>
      </c>
      <c r="L19" s="66"/>
      <c r="M19" s="66">
        <v>9</v>
      </c>
      <c r="N19" s="277">
        <v>96039</v>
      </c>
      <c r="O19" s="277">
        <v>254865</v>
      </c>
      <c r="P19" s="277">
        <v>121937</v>
      </c>
      <c r="Q19" s="277">
        <v>132928</v>
      </c>
      <c r="R19" s="277"/>
      <c r="S19" s="66">
        <v>9</v>
      </c>
      <c r="T19" s="277">
        <v>99388</v>
      </c>
      <c r="U19" s="277">
        <v>254100</v>
      </c>
      <c r="V19" s="277">
        <v>121372</v>
      </c>
      <c r="W19" s="277">
        <v>132728</v>
      </c>
      <c r="Y19" s="67">
        <v>9</v>
      </c>
      <c r="Z19" s="277">
        <v>102560</v>
      </c>
      <c r="AA19" s="277">
        <v>251026</v>
      </c>
      <c r="AB19" s="277">
        <v>120584</v>
      </c>
      <c r="AC19" s="277">
        <v>130442</v>
      </c>
    </row>
    <row r="20" spans="1:29" ht="11.25" customHeight="1" x14ac:dyDescent="0.15">
      <c r="A20" s="66">
        <v>10</v>
      </c>
      <c r="B20" s="277">
        <v>88386</v>
      </c>
      <c r="C20" s="277">
        <v>255641</v>
      </c>
      <c r="D20" s="277">
        <v>123491</v>
      </c>
      <c r="E20" s="277">
        <v>132150</v>
      </c>
      <c r="F20" s="66"/>
      <c r="G20" s="66">
        <v>10</v>
      </c>
      <c r="H20" s="277">
        <v>92525</v>
      </c>
      <c r="I20" s="277">
        <v>255624</v>
      </c>
      <c r="J20" s="277">
        <v>123088</v>
      </c>
      <c r="K20" s="277">
        <v>132536</v>
      </c>
      <c r="L20" s="66"/>
      <c r="M20" s="66">
        <v>10</v>
      </c>
      <c r="N20" s="277">
        <v>96069</v>
      </c>
      <c r="O20" s="277">
        <v>254888</v>
      </c>
      <c r="P20" s="277">
        <v>121960</v>
      </c>
      <c r="Q20" s="277">
        <v>132928</v>
      </c>
      <c r="R20" s="277"/>
      <c r="S20" s="66">
        <v>10</v>
      </c>
      <c r="T20" s="277">
        <v>99478</v>
      </c>
      <c r="U20" s="277">
        <v>254089</v>
      </c>
      <c r="V20" s="277">
        <v>121385</v>
      </c>
      <c r="W20" s="277">
        <v>132704</v>
      </c>
      <c r="Y20" s="67">
        <v>10</v>
      </c>
      <c r="Z20" s="277">
        <v>102623</v>
      </c>
      <c r="AA20" s="277">
        <v>250998</v>
      </c>
      <c r="AB20" s="277">
        <v>120586</v>
      </c>
      <c r="AC20" s="277">
        <v>130412</v>
      </c>
    </row>
    <row r="21" spans="1:29" ht="11.25" customHeight="1" x14ac:dyDescent="0.15">
      <c r="A21" s="66">
        <v>11</v>
      </c>
      <c r="B21" s="277">
        <v>88481</v>
      </c>
      <c r="C21" s="277">
        <v>255765</v>
      </c>
      <c r="D21" s="277">
        <v>123563</v>
      </c>
      <c r="E21" s="277">
        <v>132202</v>
      </c>
      <c r="F21" s="66"/>
      <c r="G21" s="66">
        <v>11</v>
      </c>
      <c r="H21" s="75">
        <v>92588</v>
      </c>
      <c r="I21" s="75">
        <v>255656</v>
      </c>
      <c r="J21" s="75">
        <v>123110</v>
      </c>
      <c r="K21" s="75">
        <v>132546</v>
      </c>
      <c r="L21" s="66"/>
      <c r="M21" s="66">
        <v>11</v>
      </c>
      <c r="N21" s="75">
        <v>96179</v>
      </c>
      <c r="O21" s="75">
        <v>255040</v>
      </c>
      <c r="P21" s="75">
        <v>122053</v>
      </c>
      <c r="Q21" s="75">
        <v>132987</v>
      </c>
      <c r="R21" s="277"/>
      <c r="S21" s="66">
        <v>11</v>
      </c>
      <c r="T21" s="378">
        <v>99626</v>
      </c>
      <c r="U21" s="75">
        <v>254146</v>
      </c>
      <c r="V21" s="75">
        <v>121387</v>
      </c>
      <c r="W21" s="75">
        <v>132759</v>
      </c>
      <c r="Y21" s="67">
        <v>11</v>
      </c>
      <c r="Z21" s="277">
        <v>102668</v>
      </c>
      <c r="AA21" s="277">
        <v>250974</v>
      </c>
      <c r="AB21" s="277">
        <v>120580</v>
      </c>
      <c r="AC21" s="277">
        <v>130394</v>
      </c>
    </row>
    <row r="22" spans="1:29" ht="11.25" customHeight="1" x14ac:dyDescent="0.15">
      <c r="A22" s="66">
        <v>12</v>
      </c>
      <c r="B22" s="277">
        <v>88542</v>
      </c>
      <c r="C22" s="277">
        <v>255826</v>
      </c>
      <c r="D22" s="277">
        <v>123611</v>
      </c>
      <c r="E22" s="277">
        <v>132215</v>
      </c>
      <c r="F22" s="66"/>
      <c r="G22" s="66">
        <v>12</v>
      </c>
      <c r="H22" s="75">
        <v>92588</v>
      </c>
      <c r="I22" s="75">
        <f>J22+K22</f>
        <v>255794</v>
      </c>
      <c r="J22" s="75">
        <v>123173</v>
      </c>
      <c r="K22" s="75">
        <v>132621</v>
      </c>
      <c r="L22" s="66"/>
      <c r="M22" s="66">
        <v>12</v>
      </c>
      <c r="N22" s="75">
        <v>96225</v>
      </c>
      <c r="O22" s="75">
        <v>255055</v>
      </c>
      <c r="P22" s="75">
        <v>122055</v>
      </c>
      <c r="Q22" s="75">
        <v>133000</v>
      </c>
      <c r="R22" s="277"/>
      <c r="S22" s="66">
        <v>12</v>
      </c>
      <c r="T22" s="75">
        <v>99650</v>
      </c>
      <c r="U22" s="75">
        <v>254090</v>
      </c>
      <c r="V22" s="75">
        <v>121358</v>
      </c>
      <c r="W22" s="75">
        <v>132732</v>
      </c>
      <c r="Y22" s="67">
        <v>12</v>
      </c>
      <c r="Z22" s="277">
        <v>102694</v>
      </c>
      <c r="AA22" s="277">
        <v>250897</v>
      </c>
      <c r="AB22" s="277">
        <v>120557</v>
      </c>
      <c r="AC22" s="277">
        <v>130340</v>
      </c>
    </row>
    <row r="23" spans="1:29" ht="4.5" customHeight="1" x14ac:dyDescent="0.15">
      <c r="F23" s="66"/>
      <c r="H23" s="277"/>
      <c r="I23" s="277"/>
      <c r="J23" s="277"/>
      <c r="K23" s="277"/>
      <c r="L23" s="66"/>
      <c r="N23" s="277"/>
      <c r="O23" s="277"/>
      <c r="P23" s="277"/>
      <c r="Q23" s="277"/>
      <c r="R23" s="277"/>
      <c r="T23" s="277"/>
      <c r="U23" s="277"/>
      <c r="V23" s="277"/>
      <c r="W23" s="277"/>
    </row>
    <row r="24" spans="1:29" ht="11.25" customHeight="1" x14ac:dyDescent="0.15">
      <c r="A24" s="369" t="s">
        <v>2075</v>
      </c>
      <c r="B24" s="277">
        <v>88619</v>
      </c>
      <c r="C24" s="277">
        <v>255873</v>
      </c>
      <c r="D24" s="277">
        <v>123651</v>
      </c>
      <c r="E24" s="277">
        <v>132222</v>
      </c>
      <c r="F24" s="66"/>
      <c r="G24" s="369" t="s">
        <v>2074</v>
      </c>
      <c r="H24" s="277">
        <v>92630</v>
      </c>
      <c r="I24" s="75">
        <f t="shared" ref="I24:I29" si="0">J24+K24</f>
        <v>255725</v>
      </c>
      <c r="J24" s="277">
        <v>123135</v>
      </c>
      <c r="K24" s="277">
        <v>132590</v>
      </c>
      <c r="L24" s="66"/>
      <c r="M24" s="369" t="s">
        <v>2073</v>
      </c>
      <c r="N24" s="285">
        <v>96223</v>
      </c>
      <c r="O24" s="376">
        <v>255028</v>
      </c>
      <c r="P24" s="285">
        <v>122046</v>
      </c>
      <c r="Q24" s="285">
        <v>132982</v>
      </c>
      <c r="R24" s="277"/>
      <c r="S24" s="369" t="s">
        <v>2072</v>
      </c>
      <c r="T24" s="285">
        <v>99681</v>
      </c>
      <c r="U24" s="376">
        <f t="shared" ref="U24:U29" si="1">V24+W24</f>
        <v>254077</v>
      </c>
      <c r="V24" s="285">
        <v>121341</v>
      </c>
      <c r="W24" s="285">
        <v>132736</v>
      </c>
      <c r="Y24" s="68" t="s">
        <v>2071</v>
      </c>
      <c r="Z24" s="375">
        <v>102720</v>
      </c>
      <c r="AA24" s="375">
        <v>250828</v>
      </c>
      <c r="AB24" s="375">
        <v>120525</v>
      </c>
      <c r="AC24" s="375">
        <v>130303</v>
      </c>
    </row>
    <row r="25" spans="1:29" ht="11.25" customHeight="1" x14ac:dyDescent="0.15">
      <c r="A25" s="66">
        <v>2</v>
      </c>
      <c r="B25" s="277">
        <v>88635</v>
      </c>
      <c r="C25" s="277">
        <v>255878</v>
      </c>
      <c r="D25" s="277">
        <v>123637</v>
      </c>
      <c r="E25" s="277">
        <v>132241</v>
      </c>
      <c r="F25" s="66"/>
      <c r="G25" s="66">
        <v>2</v>
      </c>
      <c r="H25" s="277">
        <v>92619</v>
      </c>
      <c r="I25" s="75">
        <f t="shared" si="0"/>
        <v>255711</v>
      </c>
      <c r="J25" s="277">
        <v>123113</v>
      </c>
      <c r="K25" s="277">
        <v>132598</v>
      </c>
      <c r="L25" s="66"/>
      <c r="M25" s="66">
        <v>2</v>
      </c>
      <c r="N25" s="285">
        <v>96247</v>
      </c>
      <c r="O25" s="376">
        <v>254941</v>
      </c>
      <c r="P25" s="285">
        <v>122021</v>
      </c>
      <c r="Q25" s="285">
        <v>132920</v>
      </c>
      <c r="R25" s="277"/>
      <c r="S25" s="66">
        <v>2</v>
      </c>
      <c r="T25" s="285">
        <v>99682</v>
      </c>
      <c r="U25" s="376">
        <f t="shared" si="1"/>
        <v>254022</v>
      </c>
      <c r="V25" s="285">
        <v>121343</v>
      </c>
      <c r="W25" s="285">
        <v>132679</v>
      </c>
      <c r="Y25" s="67">
        <v>2</v>
      </c>
      <c r="Z25" s="375">
        <v>102641</v>
      </c>
      <c r="AA25" s="375">
        <v>250581</v>
      </c>
      <c r="AB25" s="375">
        <v>120391</v>
      </c>
      <c r="AC25" s="375">
        <v>130190</v>
      </c>
    </row>
    <row r="26" spans="1:29" ht="11.25" customHeight="1" x14ac:dyDescent="0.15">
      <c r="A26" s="66">
        <v>3</v>
      </c>
      <c r="B26" s="277">
        <v>88587</v>
      </c>
      <c r="C26" s="277">
        <v>255857</v>
      </c>
      <c r="D26" s="277">
        <v>123629</v>
      </c>
      <c r="E26" s="277">
        <v>132228</v>
      </c>
      <c r="F26" s="66"/>
      <c r="G26" s="66">
        <v>3</v>
      </c>
      <c r="H26" s="277">
        <v>92572</v>
      </c>
      <c r="I26" s="75">
        <f t="shared" si="0"/>
        <v>255633</v>
      </c>
      <c r="J26" s="277">
        <v>123079</v>
      </c>
      <c r="K26" s="277">
        <v>132554</v>
      </c>
      <c r="L26" s="66"/>
      <c r="M26" s="66">
        <v>3</v>
      </c>
      <c r="N26" s="285">
        <v>96225</v>
      </c>
      <c r="O26" s="376">
        <v>254924</v>
      </c>
      <c r="P26" s="285">
        <v>122031</v>
      </c>
      <c r="Q26" s="285">
        <v>132893</v>
      </c>
      <c r="R26" s="277"/>
      <c r="S26" s="66">
        <v>3</v>
      </c>
      <c r="T26" s="285">
        <v>99649</v>
      </c>
      <c r="U26" s="376">
        <f t="shared" si="1"/>
        <v>253959</v>
      </c>
      <c r="V26" s="285">
        <v>121302</v>
      </c>
      <c r="W26" s="285">
        <v>132657</v>
      </c>
      <c r="Y26" s="67">
        <v>3</v>
      </c>
      <c r="Z26" s="375">
        <v>102592</v>
      </c>
      <c r="AA26" s="375">
        <v>250335</v>
      </c>
      <c r="AB26" s="375">
        <v>120268</v>
      </c>
      <c r="AC26" s="375">
        <v>130067</v>
      </c>
    </row>
    <row r="27" spans="1:29" ht="11.25" customHeight="1" x14ac:dyDescent="0.15">
      <c r="A27" s="66">
        <v>4</v>
      </c>
      <c r="B27" s="277">
        <v>87781</v>
      </c>
      <c r="C27" s="277">
        <v>254624</v>
      </c>
      <c r="D27" s="277">
        <v>122942</v>
      </c>
      <c r="E27" s="277">
        <v>131682</v>
      </c>
      <c r="F27" s="66"/>
      <c r="G27" s="66">
        <v>4</v>
      </c>
      <c r="H27" s="277">
        <v>91913</v>
      </c>
      <c r="I27" s="75">
        <f t="shared" si="0"/>
        <v>254507</v>
      </c>
      <c r="J27" s="277">
        <v>122412</v>
      </c>
      <c r="K27" s="277">
        <v>132095</v>
      </c>
      <c r="L27" s="66"/>
      <c r="M27" s="66">
        <v>4</v>
      </c>
      <c r="N27" s="285">
        <v>95857</v>
      </c>
      <c r="O27" s="376">
        <v>254243</v>
      </c>
      <c r="P27" s="285">
        <v>121596</v>
      </c>
      <c r="Q27" s="285">
        <v>132647</v>
      </c>
      <c r="R27" s="277"/>
      <c r="S27" s="66">
        <v>4</v>
      </c>
      <c r="T27" s="285">
        <v>99621</v>
      </c>
      <c r="U27" s="376">
        <f t="shared" si="1"/>
        <v>253402</v>
      </c>
      <c r="V27" s="285">
        <v>121053</v>
      </c>
      <c r="W27" s="285">
        <v>132349</v>
      </c>
      <c r="Y27" s="67">
        <v>4</v>
      </c>
      <c r="Z27" s="375">
        <v>102578</v>
      </c>
      <c r="AA27" s="375">
        <v>249620</v>
      </c>
      <c r="AB27" s="375">
        <v>119929</v>
      </c>
      <c r="AC27" s="375">
        <v>129691</v>
      </c>
    </row>
    <row r="28" spans="1:29" ht="11.25" customHeight="1" x14ac:dyDescent="0.15">
      <c r="A28" s="66">
        <v>5</v>
      </c>
      <c r="B28" s="277">
        <v>88909</v>
      </c>
      <c r="C28" s="277">
        <v>255487</v>
      </c>
      <c r="D28" s="277">
        <v>123331</v>
      </c>
      <c r="E28" s="277">
        <v>132156</v>
      </c>
      <c r="F28" s="66"/>
      <c r="G28" s="66">
        <v>5</v>
      </c>
      <c r="H28" s="277">
        <v>92787</v>
      </c>
      <c r="I28" s="75">
        <f t="shared" si="0"/>
        <v>255181</v>
      </c>
      <c r="J28" s="277">
        <v>122674</v>
      </c>
      <c r="K28" s="277">
        <v>132507</v>
      </c>
      <c r="L28" s="66"/>
      <c r="M28" s="66">
        <v>5</v>
      </c>
      <c r="N28" s="285">
        <v>96463</v>
      </c>
      <c r="O28" s="376">
        <v>254425</v>
      </c>
      <c r="P28" s="285">
        <v>121607</v>
      </c>
      <c r="Q28" s="285">
        <v>132818</v>
      </c>
      <c r="R28" s="277"/>
      <c r="S28" s="66">
        <v>5</v>
      </c>
      <c r="T28" s="285">
        <v>100145</v>
      </c>
      <c r="U28" s="376">
        <f t="shared" si="1"/>
        <v>253572</v>
      </c>
      <c r="V28" s="285">
        <v>121115</v>
      </c>
      <c r="W28" s="285">
        <v>132457</v>
      </c>
      <c r="Y28" s="68" t="s">
        <v>2070</v>
      </c>
      <c r="Z28" s="375">
        <v>103201</v>
      </c>
      <c r="AA28" s="375">
        <v>249820</v>
      </c>
      <c r="AB28" s="375">
        <v>120078</v>
      </c>
      <c r="AC28" s="375">
        <v>129742</v>
      </c>
    </row>
    <row r="29" spans="1:29" ht="11.25" customHeight="1" x14ac:dyDescent="0.15">
      <c r="A29" s="66">
        <v>6</v>
      </c>
      <c r="B29" s="277">
        <v>89054</v>
      </c>
      <c r="C29" s="277">
        <v>255605</v>
      </c>
      <c r="D29" s="277">
        <v>123420</v>
      </c>
      <c r="E29" s="277">
        <v>132185</v>
      </c>
      <c r="F29" s="66"/>
      <c r="G29" s="66">
        <v>6</v>
      </c>
      <c r="H29" s="277">
        <v>92883</v>
      </c>
      <c r="I29" s="75">
        <f t="shared" si="0"/>
        <v>255235</v>
      </c>
      <c r="J29" s="277">
        <v>122664</v>
      </c>
      <c r="K29" s="277">
        <v>132571</v>
      </c>
      <c r="L29" s="66"/>
      <c r="M29" s="66">
        <v>6</v>
      </c>
      <c r="N29" s="285">
        <v>96554</v>
      </c>
      <c r="O29" s="376">
        <v>254441</v>
      </c>
      <c r="P29" s="285">
        <v>121629</v>
      </c>
      <c r="Q29" s="285">
        <v>132812</v>
      </c>
      <c r="R29" s="277"/>
      <c r="S29" s="66">
        <v>6</v>
      </c>
      <c r="T29" s="285">
        <v>100191</v>
      </c>
      <c r="U29" s="376">
        <f t="shared" si="1"/>
        <v>253493</v>
      </c>
      <c r="V29" s="285">
        <v>121075</v>
      </c>
      <c r="W29" s="285">
        <v>132418</v>
      </c>
      <c r="Y29" s="67">
        <v>6</v>
      </c>
      <c r="Z29" s="375">
        <v>103242</v>
      </c>
      <c r="AA29" s="375">
        <v>249743</v>
      </c>
      <c r="AB29" s="375">
        <v>120029</v>
      </c>
      <c r="AC29" s="375">
        <v>129714</v>
      </c>
    </row>
    <row r="30" spans="1:29" ht="4.5" customHeight="1" x14ac:dyDescent="0.15">
      <c r="A30" s="66"/>
      <c r="B30" s="277"/>
      <c r="C30" s="277"/>
      <c r="D30" s="277"/>
      <c r="E30" s="277"/>
      <c r="F30" s="66"/>
      <c r="G30" s="66"/>
      <c r="H30" s="277"/>
      <c r="I30" s="277"/>
      <c r="J30" s="277"/>
      <c r="K30" s="277"/>
      <c r="L30" s="66"/>
      <c r="M30" s="66"/>
      <c r="N30" s="264"/>
      <c r="O30" s="264"/>
      <c r="P30" s="264"/>
      <c r="Q30" s="264"/>
      <c r="R30" s="277"/>
      <c r="S30" s="66"/>
      <c r="T30" s="264"/>
      <c r="U30" s="376"/>
      <c r="V30" s="264"/>
      <c r="W30" s="264"/>
      <c r="Y30" s="67"/>
      <c r="Z30" s="375"/>
      <c r="AA30" s="375"/>
      <c r="AB30" s="375"/>
      <c r="AC30" s="375"/>
    </row>
    <row r="31" spans="1:29" ht="11.25" customHeight="1" x14ac:dyDescent="0.15">
      <c r="A31" s="66">
        <v>7</v>
      </c>
      <c r="B31" s="277">
        <v>89119</v>
      </c>
      <c r="C31" s="277">
        <v>255691</v>
      </c>
      <c r="D31" s="277">
        <v>123467</v>
      </c>
      <c r="E31" s="277">
        <v>132224</v>
      </c>
      <c r="F31" s="66"/>
      <c r="G31" s="66">
        <v>7</v>
      </c>
      <c r="H31" s="277">
        <v>92951</v>
      </c>
      <c r="I31" s="75">
        <f t="shared" ref="I31:I36" si="2">J31+K31</f>
        <v>255289</v>
      </c>
      <c r="J31" s="277">
        <v>122671</v>
      </c>
      <c r="K31" s="277">
        <v>132618</v>
      </c>
      <c r="L31" s="66"/>
      <c r="M31" s="66">
        <v>7</v>
      </c>
      <c r="N31" s="285">
        <v>96602</v>
      </c>
      <c r="O31" s="376">
        <v>254452</v>
      </c>
      <c r="P31" s="285">
        <v>121630</v>
      </c>
      <c r="Q31" s="285">
        <v>132822</v>
      </c>
      <c r="R31" s="277"/>
      <c r="S31" s="66">
        <v>7</v>
      </c>
      <c r="T31" s="285">
        <v>100202</v>
      </c>
      <c r="U31" s="376">
        <f t="shared" ref="U31:U36" si="3">V31+W31</f>
        <v>253494</v>
      </c>
      <c r="V31" s="285">
        <v>121076</v>
      </c>
      <c r="W31" s="285">
        <v>132418</v>
      </c>
      <c r="Y31" s="67">
        <v>7</v>
      </c>
      <c r="Z31" s="375">
        <v>103278</v>
      </c>
      <c r="AA31" s="375">
        <v>249682</v>
      </c>
      <c r="AB31" s="375">
        <v>120003</v>
      </c>
      <c r="AC31" s="375">
        <v>129679</v>
      </c>
    </row>
    <row r="32" spans="1:29" ht="11.25" customHeight="1" x14ac:dyDescent="0.15">
      <c r="A32" s="66">
        <v>8</v>
      </c>
      <c r="B32" s="277">
        <v>89164</v>
      </c>
      <c r="C32" s="277">
        <v>255716</v>
      </c>
      <c r="D32" s="277">
        <v>123500</v>
      </c>
      <c r="E32" s="277">
        <v>132216</v>
      </c>
      <c r="F32" s="66"/>
      <c r="G32" s="66">
        <v>8</v>
      </c>
      <c r="H32" s="277">
        <v>92952</v>
      </c>
      <c r="I32" s="75">
        <f t="shared" si="2"/>
        <v>255162</v>
      </c>
      <c r="J32" s="277">
        <v>122595</v>
      </c>
      <c r="K32" s="277">
        <v>132567</v>
      </c>
      <c r="L32" s="66"/>
      <c r="M32" s="66">
        <v>8</v>
      </c>
      <c r="N32" s="285">
        <v>96686</v>
      </c>
      <c r="O32" s="376">
        <v>254594</v>
      </c>
      <c r="P32" s="285">
        <v>121694</v>
      </c>
      <c r="Q32" s="285">
        <v>132900</v>
      </c>
      <c r="R32" s="277"/>
      <c r="S32" s="66">
        <v>8</v>
      </c>
      <c r="T32" s="285">
        <v>100182</v>
      </c>
      <c r="U32" s="376">
        <f t="shared" si="3"/>
        <v>253406</v>
      </c>
      <c r="V32" s="285">
        <v>121005</v>
      </c>
      <c r="W32" s="285">
        <v>132401</v>
      </c>
      <c r="Y32" s="67">
        <v>8</v>
      </c>
      <c r="Z32" s="375">
        <v>103244</v>
      </c>
      <c r="AA32" s="375">
        <v>249557</v>
      </c>
      <c r="AB32" s="375">
        <v>119924</v>
      </c>
      <c r="AC32" s="375">
        <v>129633</v>
      </c>
    </row>
    <row r="33" spans="1:29" ht="11.25" customHeight="1" x14ac:dyDescent="0.15">
      <c r="A33" s="66">
        <v>9</v>
      </c>
      <c r="B33" s="277">
        <v>89217</v>
      </c>
      <c r="C33" s="277">
        <v>255740</v>
      </c>
      <c r="D33" s="277">
        <v>123529</v>
      </c>
      <c r="E33" s="277">
        <v>132211</v>
      </c>
      <c r="F33" s="66"/>
      <c r="G33" s="66">
        <v>9</v>
      </c>
      <c r="H33" s="277">
        <v>92960</v>
      </c>
      <c r="I33" s="75">
        <f t="shared" si="2"/>
        <v>255095</v>
      </c>
      <c r="J33" s="277">
        <v>122548</v>
      </c>
      <c r="K33" s="277">
        <v>132547</v>
      </c>
      <c r="L33" s="66"/>
      <c r="M33" s="66">
        <v>9</v>
      </c>
      <c r="N33" s="285">
        <v>96842</v>
      </c>
      <c r="O33" s="376">
        <v>254619</v>
      </c>
      <c r="P33" s="285">
        <v>121704</v>
      </c>
      <c r="Q33" s="285">
        <v>132915</v>
      </c>
      <c r="R33" s="277"/>
      <c r="S33" s="66">
        <v>9</v>
      </c>
      <c r="T33" s="285">
        <v>100190</v>
      </c>
      <c r="U33" s="376">
        <f t="shared" si="3"/>
        <v>253319</v>
      </c>
      <c r="V33" s="285">
        <v>120993</v>
      </c>
      <c r="W33" s="285">
        <v>132326</v>
      </c>
      <c r="Y33" s="67">
        <v>9</v>
      </c>
      <c r="Z33" s="375">
        <v>103187</v>
      </c>
      <c r="AA33" s="375">
        <v>249364</v>
      </c>
      <c r="AB33" s="375">
        <v>119811</v>
      </c>
      <c r="AC33" s="375">
        <v>129553</v>
      </c>
    </row>
    <row r="34" spans="1:29" ht="11.25" customHeight="1" x14ac:dyDescent="0.15">
      <c r="A34" s="377" t="s">
        <v>2069</v>
      </c>
      <c r="B34" s="75">
        <v>89271</v>
      </c>
      <c r="C34" s="75">
        <v>255714</v>
      </c>
      <c r="D34" s="75">
        <v>123504</v>
      </c>
      <c r="E34" s="75">
        <v>132210</v>
      </c>
      <c r="F34" s="66"/>
      <c r="G34" s="66">
        <v>10</v>
      </c>
      <c r="H34" s="277">
        <v>93033</v>
      </c>
      <c r="I34" s="75">
        <f t="shared" si="2"/>
        <v>255168</v>
      </c>
      <c r="J34" s="277">
        <v>122579</v>
      </c>
      <c r="K34" s="277">
        <v>132589</v>
      </c>
      <c r="L34" s="66"/>
      <c r="M34" s="66">
        <v>10</v>
      </c>
      <c r="N34" s="285">
        <v>96888</v>
      </c>
      <c r="O34" s="376">
        <v>254636</v>
      </c>
      <c r="P34" s="285">
        <v>121734</v>
      </c>
      <c r="Q34" s="285">
        <v>132902</v>
      </c>
      <c r="R34" s="277"/>
      <c r="S34" s="66">
        <v>10</v>
      </c>
      <c r="T34" s="285">
        <v>100240</v>
      </c>
      <c r="U34" s="376">
        <f t="shared" si="3"/>
        <v>253335</v>
      </c>
      <c r="V34" s="285">
        <v>120969</v>
      </c>
      <c r="W34" s="285">
        <v>132366</v>
      </c>
      <c r="Y34" s="67">
        <v>10</v>
      </c>
      <c r="Z34" s="375">
        <v>103243</v>
      </c>
      <c r="AA34" s="375">
        <v>249327</v>
      </c>
      <c r="AB34" s="375">
        <v>119787</v>
      </c>
      <c r="AC34" s="375">
        <v>129540</v>
      </c>
    </row>
    <row r="35" spans="1:29" ht="11.25" customHeight="1" x14ac:dyDescent="0.15">
      <c r="A35" s="66">
        <v>11</v>
      </c>
      <c r="B35" s="277">
        <v>89358</v>
      </c>
      <c r="C35" s="277">
        <v>255800</v>
      </c>
      <c r="D35" s="277">
        <v>123557</v>
      </c>
      <c r="E35" s="277">
        <v>132243</v>
      </c>
      <c r="F35" s="66"/>
      <c r="G35" s="66">
        <v>11</v>
      </c>
      <c r="H35" s="277">
        <v>93171</v>
      </c>
      <c r="I35" s="75">
        <f t="shared" si="2"/>
        <v>255271</v>
      </c>
      <c r="J35" s="277">
        <v>122621</v>
      </c>
      <c r="K35" s="277">
        <v>132650</v>
      </c>
      <c r="L35" s="66"/>
      <c r="M35" s="66">
        <v>11</v>
      </c>
      <c r="N35" s="285">
        <v>96933</v>
      </c>
      <c r="O35" s="376">
        <v>254673</v>
      </c>
      <c r="P35" s="285">
        <v>121763</v>
      </c>
      <c r="Q35" s="285">
        <v>132910</v>
      </c>
      <c r="R35" s="277"/>
      <c r="S35" s="66">
        <v>11</v>
      </c>
      <c r="T35" s="285">
        <v>100347</v>
      </c>
      <c r="U35" s="376">
        <f t="shared" si="3"/>
        <v>253500</v>
      </c>
      <c r="V35" s="285">
        <v>121110</v>
      </c>
      <c r="W35" s="285">
        <v>132390</v>
      </c>
      <c r="Y35" s="67">
        <v>11</v>
      </c>
      <c r="Z35" s="375">
        <v>103227</v>
      </c>
      <c r="AA35" s="375">
        <v>249194</v>
      </c>
      <c r="AB35" s="375">
        <v>119727</v>
      </c>
      <c r="AC35" s="375">
        <v>129467</v>
      </c>
    </row>
    <row r="36" spans="1:29" ht="11.25" customHeight="1" x14ac:dyDescent="0.15">
      <c r="A36" s="66">
        <v>12</v>
      </c>
      <c r="B36" s="277">
        <v>89416</v>
      </c>
      <c r="C36" s="277">
        <v>255911</v>
      </c>
      <c r="D36" s="277">
        <v>123628</v>
      </c>
      <c r="E36" s="277">
        <v>132283</v>
      </c>
      <c r="F36" s="66"/>
      <c r="G36" s="66">
        <v>12</v>
      </c>
      <c r="H36" s="277">
        <v>93268</v>
      </c>
      <c r="I36" s="75">
        <f t="shared" si="2"/>
        <v>255361</v>
      </c>
      <c r="J36" s="277">
        <v>122660</v>
      </c>
      <c r="K36" s="277">
        <v>132701</v>
      </c>
      <c r="L36" s="66"/>
      <c r="M36" s="66">
        <v>12</v>
      </c>
      <c r="N36" s="285">
        <v>96984</v>
      </c>
      <c r="O36" s="376">
        <v>254728</v>
      </c>
      <c r="P36" s="285">
        <v>121786</v>
      </c>
      <c r="Q36" s="285">
        <v>132942</v>
      </c>
      <c r="R36" s="277"/>
      <c r="S36" s="66">
        <v>12</v>
      </c>
      <c r="T36" s="285">
        <v>100360</v>
      </c>
      <c r="U36" s="376">
        <f t="shared" si="3"/>
        <v>253406</v>
      </c>
      <c r="V36" s="285">
        <v>121092</v>
      </c>
      <c r="W36" s="285">
        <v>132314</v>
      </c>
      <c r="Y36" s="67">
        <v>12</v>
      </c>
      <c r="Z36" s="375">
        <v>103191</v>
      </c>
      <c r="AA36" s="375">
        <v>249020</v>
      </c>
      <c r="AB36" s="375">
        <v>119665</v>
      </c>
      <c r="AC36" s="375">
        <v>129355</v>
      </c>
    </row>
    <row r="37" spans="1:29" ht="4.5" customHeight="1" x14ac:dyDescent="0.15">
      <c r="F37" s="66"/>
      <c r="H37" s="277"/>
      <c r="I37" s="277"/>
      <c r="J37" s="277"/>
      <c r="K37" s="277"/>
      <c r="L37" s="66"/>
      <c r="N37" s="277"/>
      <c r="O37" s="277"/>
      <c r="P37" s="277"/>
      <c r="Q37" s="277"/>
      <c r="R37" s="277"/>
      <c r="T37" s="277"/>
      <c r="U37" s="277"/>
      <c r="V37" s="277"/>
      <c r="W37" s="277"/>
    </row>
    <row r="38" spans="1:29" ht="11.25" customHeight="1" x14ac:dyDescent="0.15">
      <c r="A38" s="369" t="s">
        <v>2068</v>
      </c>
      <c r="B38" s="277">
        <v>89399</v>
      </c>
      <c r="C38" s="277">
        <v>255834</v>
      </c>
      <c r="D38" s="277">
        <v>123551</v>
      </c>
      <c r="E38" s="277">
        <v>132283</v>
      </c>
      <c r="F38" s="66"/>
      <c r="G38" s="369" t="s">
        <v>2067</v>
      </c>
      <c r="H38" s="277">
        <v>93324</v>
      </c>
      <c r="I38" s="75">
        <f t="shared" ref="I38:I43" si="4">J38+K38</f>
        <v>255418</v>
      </c>
      <c r="J38" s="277">
        <v>122655</v>
      </c>
      <c r="K38" s="277">
        <v>132763</v>
      </c>
      <c r="L38" s="66"/>
      <c r="M38" s="68" t="s">
        <v>2066</v>
      </c>
      <c r="N38" s="210">
        <v>96999</v>
      </c>
      <c r="O38" s="373">
        <v>254717</v>
      </c>
      <c r="P38" s="210">
        <v>121768</v>
      </c>
      <c r="Q38" s="210">
        <v>132949</v>
      </c>
      <c r="R38" s="277"/>
      <c r="S38" s="374" t="s">
        <v>2065</v>
      </c>
      <c r="T38" s="210">
        <v>100320</v>
      </c>
      <c r="U38" s="373">
        <v>253321</v>
      </c>
      <c r="V38" s="210">
        <v>121058</v>
      </c>
      <c r="W38" s="210">
        <v>132263</v>
      </c>
      <c r="Y38" s="68" t="s">
        <v>2099</v>
      </c>
      <c r="Z38" s="375">
        <v>103179</v>
      </c>
      <c r="AA38" s="375">
        <v>248935</v>
      </c>
      <c r="AB38" s="375">
        <v>119644</v>
      </c>
      <c r="AC38" s="375">
        <v>129291</v>
      </c>
    </row>
    <row r="39" spans="1:29" ht="11.25" customHeight="1" x14ac:dyDescent="0.15">
      <c r="A39" s="66">
        <v>2</v>
      </c>
      <c r="B39" s="277">
        <v>89433</v>
      </c>
      <c r="C39" s="277">
        <v>255892</v>
      </c>
      <c r="D39" s="277">
        <v>123589</v>
      </c>
      <c r="E39" s="277">
        <v>132303</v>
      </c>
      <c r="F39" s="66"/>
      <c r="G39" s="66">
        <v>2</v>
      </c>
      <c r="H39" s="277">
        <v>93375</v>
      </c>
      <c r="I39" s="75">
        <f t="shared" si="4"/>
        <v>255383</v>
      </c>
      <c r="J39" s="277">
        <v>122613</v>
      </c>
      <c r="K39" s="277">
        <v>132770</v>
      </c>
      <c r="L39" s="66"/>
      <c r="M39" s="67">
        <v>2</v>
      </c>
      <c r="N39" s="210">
        <v>97044</v>
      </c>
      <c r="O39" s="373">
        <v>254740</v>
      </c>
      <c r="P39" s="210">
        <v>121763</v>
      </c>
      <c r="Q39" s="210">
        <v>132977</v>
      </c>
      <c r="R39" s="277"/>
      <c r="S39" s="144">
        <v>2</v>
      </c>
      <c r="T39" s="210">
        <v>100357</v>
      </c>
      <c r="U39" s="373">
        <v>253228</v>
      </c>
      <c r="V39" s="210">
        <v>121010</v>
      </c>
      <c r="W39" s="210">
        <v>132218</v>
      </c>
      <c r="Y39" s="67">
        <v>2</v>
      </c>
      <c r="Z39" s="375">
        <v>103165</v>
      </c>
      <c r="AA39" s="375">
        <v>248772</v>
      </c>
      <c r="AB39" s="375">
        <v>119566</v>
      </c>
      <c r="AC39" s="375">
        <v>129206</v>
      </c>
    </row>
    <row r="40" spans="1:29" ht="11.25" customHeight="1" x14ac:dyDescent="0.15">
      <c r="A40" s="66">
        <v>3</v>
      </c>
      <c r="B40" s="277">
        <v>89360</v>
      </c>
      <c r="C40" s="277">
        <v>255843</v>
      </c>
      <c r="D40" s="277">
        <v>123594</v>
      </c>
      <c r="E40" s="277">
        <v>132249</v>
      </c>
      <c r="F40" s="66"/>
      <c r="G40" s="66">
        <v>3</v>
      </c>
      <c r="H40" s="277">
        <v>93313</v>
      </c>
      <c r="I40" s="75">
        <f t="shared" si="4"/>
        <v>255358</v>
      </c>
      <c r="J40" s="277">
        <v>122613</v>
      </c>
      <c r="K40" s="277">
        <v>132745</v>
      </c>
      <c r="L40" s="66"/>
      <c r="M40" s="67">
        <v>3</v>
      </c>
      <c r="N40" s="210">
        <v>97004</v>
      </c>
      <c r="O40" s="373">
        <v>254685</v>
      </c>
      <c r="P40" s="210">
        <v>121766</v>
      </c>
      <c r="Q40" s="210">
        <v>132919</v>
      </c>
      <c r="R40" s="277"/>
      <c r="S40" s="144">
        <v>3</v>
      </c>
      <c r="T40" s="210">
        <v>100304</v>
      </c>
      <c r="U40" s="373">
        <v>253108</v>
      </c>
      <c r="V40" s="210">
        <v>120978</v>
      </c>
      <c r="W40" s="210">
        <v>132130</v>
      </c>
      <c r="Y40" s="67">
        <v>3</v>
      </c>
      <c r="Z40" s="375">
        <v>103090</v>
      </c>
      <c r="AA40" s="375">
        <v>248648</v>
      </c>
      <c r="AB40" s="375">
        <v>119518</v>
      </c>
      <c r="AC40" s="375">
        <v>129130</v>
      </c>
    </row>
    <row r="41" spans="1:29" ht="11.25" customHeight="1" x14ac:dyDescent="0.15">
      <c r="A41" s="66">
        <v>4</v>
      </c>
      <c r="B41" s="277">
        <v>88563</v>
      </c>
      <c r="C41" s="277">
        <v>254557</v>
      </c>
      <c r="D41" s="277">
        <v>122871</v>
      </c>
      <c r="E41" s="277">
        <v>131686</v>
      </c>
      <c r="F41" s="66"/>
      <c r="G41" s="66">
        <v>4</v>
      </c>
      <c r="H41" s="277">
        <v>92704</v>
      </c>
      <c r="I41" s="75">
        <f t="shared" si="4"/>
        <v>254206</v>
      </c>
      <c r="J41" s="277">
        <v>121922</v>
      </c>
      <c r="K41" s="277">
        <v>132284</v>
      </c>
      <c r="L41" s="66"/>
      <c r="M41" s="67">
        <v>4</v>
      </c>
      <c r="N41" s="210">
        <v>96772</v>
      </c>
      <c r="O41" s="373">
        <v>254052</v>
      </c>
      <c r="P41" s="210">
        <v>121457</v>
      </c>
      <c r="Q41" s="210">
        <v>132595</v>
      </c>
      <c r="R41" s="277"/>
      <c r="S41" s="144">
        <v>4</v>
      </c>
      <c r="T41" s="210">
        <v>100312</v>
      </c>
      <c r="U41" s="373">
        <v>252432</v>
      </c>
      <c r="V41" s="210">
        <v>120621</v>
      </c>
      <c r="W41" s="210">
        <v>131811</v>
      </c>
      <c r="Y41" s="67">
        <v>4</v>
      </c>
      <c r="Z41" s="375">
        <v>103136</v>
      </c>
      <c r="AA41" s="375">
        <v>247929</v>
      </c>
      <c r="AB41" s="375">
        <v>119143</v>
      </c>
      <c r="AC41" s="375">
        <v>128786</v>
      </c>
    </row>
    <row r="42" spans="1:29" ht="11.25" customHeight="1" x14ac:dyDescent="0.15">
      <c r="A42" s="66">
        <v>5</v>
      </c>
      <c r="B42" s="277">
        <v>89753</v>
      </c>
      <c r="C42" s="277">
        <v>255502</v>
      </c>
      <c r="D42" s="277">
        <v>123387</v>
      </c>
      <c r="E42" s="277">
        <v>132115</v>
      </c>
      <c r="F42" s="66"/>
      <c r="G42" s="66">
        <v>5</v>
      </c>
      <c r="H42" s="277">
        <v>93823</v>
      </c>
      <c r="I42" s="75">
        <f t="shared" si="4"/>
        <v>255167</v>
      </c>
      <c r="J42" s="277">
        <v>122392</v>
      </c>
      <c r="K42" s="277">
        <v>132775</v>
      </c>
      <c r="L42" s="66"/>
      <c r="M42" s="67">
        <v>5</v>
      </c>
      <c r="N42" s="210">
        <v>97241</v>
      </c>
      <c r="O42" s="373">
        <v>254175</v>
      </c>
      <c r="P42" s="210">
        <v>121470</v>
      </c>
      <c r="Q42" s="210">
        <v>132705</v>
      </c>
      <c r="R42" s="277"/>
      <c r="S42" s="144">
        <v>5</v>
      </c>
      <c r="T42" s="210">
        <v>100784</v>
      </c>
      <c r="U42" s="373">
        <v>252538</v>
      </c>
      <c r="V42" s="210">
        <v>120636</v>
      </c>
      <c r="W42" s="210">
        <v>131902</v>
      </c>
      <c r="Y42" s="68">
        <v>5</v>
      </c>
      <c r="Z42" s="375">
        <v>103786</v>
      </c>
      <c r="AA42" s="375">
        <v>248302</v>
      </c>
      <c r="AB42" s="375">
        <v>119388</v>
      </c>
      <c r="AC42" s="375">
        <v>128914</v>
      </c>
    </row>
    <row r="43" spans="1:29" ht="11.25" customHeight="1" x14ac:dyDescent="0.15">
      <c r="A43" s="66">
        <v>6</v>
      </c>
      <c r="B43" s="277">
        <v>89886</v>
      </c>
      <c r="C43" s="277">
        <v>255654</v>
      </c>
      <c r="D43" s="277">
        <v>123470</v>
      </c>
      <c r="E43" s="277">
        <v>132184</v>
      </c>
      <c r="F43" s="66"/>
      <c r="G43" s="66">
        <v>6</v>
      </c>
      <c r="H43" s="277">
        <v>93978</v>
      </c>
      <c r="I43" s="75">
        <f t="shared" si="4"/>
        <v>255272</v>
      </c>
      <c r="J43" s="277">
        <v>122441</v>
      </c>
      <c r="K43" s="277">
        <v>132831</v>
      </c>
      <c r="L43" s="66"/>
      <c r="M43" s="67">
        <v>6</v>
      </c>
      <c r="N43" s="210">
        <v>97311</v>
      </c>
      <c r="O43" s="373">
        <v>254178</v>
      </c>
      <c r="P43" s="210">
        <v>121458</v>
      </c>
      <c r="Q43" s="210">
        <v>132720</v>
      </c>
      <c r="R43" s="277"/>
      <c r="S43" s="144">
        <v>6</v>
      </c>
      <c r="T43" s="210">
        <v>100887</v>
      </c>
      <c r="U43" s="373">
        <v>252621</v>
      </c>
      <c r="V43" s="210">
        <v>120670</v>
      </c>
      <c r="W43" s="210">
        <v>131951</v>
      </c>
      <c r="Y43" s="67">
        <v>6</v>
      </c>
      <c r="Z43" s="375">
        <v>103831</v>
      </c>
      <c r="AA43" s="375">
        <v>248290</v>
      </c>
      <c r="AB43" s="375">
        <v>119387</v>
      </c>
      <c r="AC43" s="375">
        <v>128903</v>
      </c>
    </row>
    <row r="44" spans="1:29" ht="3.75" customHeight="1" x14ac:dyDescent="0.15">
      <c r="A44" s="66"/>
      <c r="B44" s="277"/>
      <c r="C44" s="277"/>
      <c r="D44" s="277"/>
      <c r="E44" s="277"/>
      <c r="F44" s="66"/>
      <c r="G44" s="66"/>
      <c r="H44" s="277"/>
      <c r="I44" s="277"/>
      <c r="J44" s="277"/>
      <c r="K44" s="277"/>
      <c r="L44" s="66"/>
      <c r="M44" s="67"/>
      <c r="N44" s="144"/>
      <c r="O44" s="144"/>
      <c r="P44" s="144"/>
      <c r="Q44" s="144"/>
      <c r="R44" s="277"/>
      <c r="S44" s="144"/>
      <c r="T44" s="144"/>
      <c r="U44" s="144"/>
      <c r="V44" s="144"/>
      <c r="W44" s="144"/>
      <c r="Y44" s="67"/>
      <c r="Z44" s="375"/>
      <c r="AA44" s="375"/>
      <c r="AB44" s="375"/>
      <c r="AC44" s="375"/>
    </row>
    <row r="45" spans="1:29" ht="11.25" customHeight="1" x14ac:dyDescent="0.15">
      <c r="A45" s="66">
        <v>7</v>
      </c>
      <c r="B45" s="277">
        <v>89944</v>
      </c>
      <c r="C45" s="277">
        <v>255684</v>
      </c>
      <c r="D45" s="277">
        <v>123457</v>
      </c>
      <c r="E45" s="277">
        <v>132227</v>
      </c>
      <c r="F45" s="66"/>
      <c r="G45" s="66">
        <v>7</v>
      </c>
      <c r="H45" s="277">
        <v>94053</v>
      </c>
      <c r="I45" s="75">
        <f>J45+K45</f>
        <v>255379</v>
      </c>
      <c r="J45" s="277">
        <v>122484</v>
      </c>
      <c r="K45" s="277">
        <v>132895</v>
      </c>
      <c r="L45" s="66"/>
      <c r="M45" s="67">
        <v>7</v>
      </c>
      <c r="N45" s="210">
        <v>97347</v>
      </c>
      <c r="O45" s="373">
        <v>254165</v>
      </c>
      <c r="P45" s="210">
        <v>121454</v>
      </c>
      <c r="Q45" s="210">
        <v>132711</v>
      </c>
      <c r="R45" s="277"/>
      <c r="S45" s="144">
        <v>7</v>
      </c>
      <c r="T45" s="210">
        <v>100889</v>
      </c>
      <c r="U45" s="373">
        <v>252556</v>
      </c>
      <c r="V45" s="210">
        <v>120638</v>
      </c>
      <c r="W45" s="210">
        <v>131918</v>
      </c>
      <c r="Y45" s="67">
        <v>7</v>
      </c>
      <c r="Z45" s="375">
        <v>103868</v>
      </c>
      <c r="AA45" s="375">
        <v>248235</v>
      </c>
      <c r="AB45" s="375">
        <v>119379</v>
      </c>
      <c r="AC45" s="375">
        <v>128856</v>
      </c>
    </row>
    <row r="46" spans="1:29" ht="11.25" customHeight="1" x14ac:dyDescent="0.15">
      <c r="A46" s="66">
        <v>8</v>
      </c>
      <c r="B46" s="277">
        <v>89986</v>
      </c>
      <c r="C46" s="277">
        <v>255686</v>
      </c>
      <c r="D46" s="277">
        <v>123454</v>
      </c>
      <c r="E46" s="277">
        <v>132232</v>
      </c>
      <c r="F46" s="66"/>
      <c r="G46" s="66">
        <v>8</v>
      </c>
      <c r="H46" s="277">
        <v>94096</v>
      </c>
      <c r="I46" s="75">
        <f>J46+K46</f>
        <v>255414</v>
      </c>
      <c r="J46" s="277">
        <v>122518</v>
      </c>
      <c r="K46" s="277">
        <v>132896</v>
      </c>
      <c r="L46" s="66"/>
      <c r="M46" s="67">
        <v>8</v>
      </c>
      <c r="N46" s="210">
        <v>97364</v>
      </c>
      <c r="O46" s="373">
        <v>254135</v>
      </c>
      <c r="P46" s="210">
        <v>121438</v>
      </c>
      <c r="Q46" s="210">
        <v>132697</v>
      </c>
      <c r="R46" s="277"/>
      <c r="S46" s="144">
        <v>8</v>
      </c>
      <c r="T46" s="210">
        <v>100964</v>
      </c>
      <c r="U46" s="373">
        <v>252618</v>
      </c>
      <c r="V46" s="210">
        <v>120669</v>
      </c>
      <c r="W46" s="210">
        <v>131949</v>
      </c>
      <c r="Y46" s="67">
        <v>8</v>
      </c>
      <c r="Z46" s="375">
        <v>103915</v>
      </c>
      <c r="AA46" s="375">
        <v>248169</v>
      </c>
      <c r="AB46" s="375">
        <v>119373</v>
      </c>
      <c r="AC46" s="375">
        <v>128796</v>
      </c>
    </row>
    <row r="47" spans="1:29" ht="11.25" customHeight="1" x14ac:dyDescent="0.15">
      <c r="A47" s="66">
        <v>9</v>
      </c>
      <c r="B47" s="277">
        <v>90058</v>
      </c>
      <c r="C47" s="277">
        <v>255849</v>
      </c>
      <c r="D47" s="277">
        <v>123546</v>
      </c>
      <c r="E47" s="277">
        <v>132303</v>
      </c>
      <c r="F47" s="66"/>
      <c r="G47" s="66">
        <v>9</v>
      </c>
      <c r="H47" s="277">
        <v>94178</v>
      </c>
      <c r="I47" s="75">
        <f>J47+K47</f>
        <v>255538</v>
      </c>
      <c r="J47" s="277">
        <v>122563</v>
      </c>
      <c r="K47" s="277">
        <v>132975</v>
      </c>
      <c r="L47" s="66"/>
      <c r="M47" s="67">
        <v>9</v>
      </c>
      <c r="N47" s="210">
        <v>97419</v>
      </c>
      <c r="O47" s="373">
        <v>254203</v>
      </c>
      <c r="P47" s="210">
        <v>121494</v>
      </c>
      <c r="Q47" s="210">
        <v>132709</v>
      </c>
      <c r="R47" s="277"/>
      <c r="S47" s="144">
        <v>9</v>
      </c>
      <c r="T47" s="210">
        <v>101010</v>
      </c>
      <c r="U47" s="373">
        <v>252541</v>
      </c>
      <c r="V47" s="210">
        <v>120642</v>
      </c>
      <c r="W47" s="210">
        <v>131899</v>
      </c>
      <c r="Y47" s="67">
        <v>9</v>
      </c>
      <c r="Z47" s="375">
        <v>103897</v>
      </c>
      <c r="AA47" s="375">
        <v>248081</v>
      </c>
      <c r="AB47" s="375">
        <v>119359</v>
      </c>
      <c r="AC47" s="375">
        <v>128722</v>
      </c>
    </row>
    <row r="48" spans="1:29" ht="11.25" customHeight="1" x14ac:dyDescent="0.15">
      <c r="A48" s="66">
        <v>10</v>
      </c>
      <c r="B48" s="277">
        <v>90110</v>
      </c>
      <c r="C48" s="277">
        <v>255369</v>
      </c>
      <c r="D48" s="277">
        <v>123294</v>
      </c>
      <c r="E48" s="277">
        <v>132075</v>
      </c>
      <c r="F48" s="66"/>
      <c r="G48" s="66">
        <v>10</v>
      </c>
      <c r="H48" s="128">
        <v>93623</v>
      </c>
      <c r="I48" s="132">
        <v>256012</v>
      </c>
      <c r="J48" s="128">
        <v>122903</v>
      </c>
      <c r="K48" s="128">
        <v>133109</v>
      </c>
      <c r="L48" s="66"/>
      <c r="M48" s="67">
        <v>10</v>
      </c>
      <c r="N48" s="210">
        <v>96560</v>
      </c>
      <c r="O48" s="373">
        <v>254244</v>
      </c>
      <c r="P48" s="210">
        <v>121433</v>
      </c>
      <c r="Q48" s="210">
        <v>132811</v>
      </c>
      <c r="R48" s="277"/>
      <c r="S48" s="144">
        <v>10</v>
      </c>
      <c r="T48" s="210">
        <v>100303</v>
      </c>
      <c r="U48" s="373">
        <v>253832</v>
      </c>
      <c r="V48" s="210">
        <v>121575</v>
      </c>
      <c r="W48" s="210">
        <v>132257</v>
      </c>
      <c r="Y48" s="67">
        <v>10</v>
      </c>
      <c r="Z48" s="375">
        <v>102318</v>
      </c>
      <c r="AA48" s="375">
        <v>247590</v>
      </c>
      <c r="AB48" s="375">
        <v>119001</v>
      </c>
      <c r="AC48" s="375">
        <v>128589</v>
      </c>
    </row>
    <row r="49" spans="1:29" ht="11.25" customHeight="1" x14ac:dyDescent="0.15">
      <c r="A49" s="66">
        <v>11</v>
      </c>
      <c r="B49" s="277">
        <v>90234</v>
      </c>
      <c r="C49" s="277">
        <v>255520</v>
      </c>
      <c r="D49" s="277">
        <v>123329</v>
      </c>
      <c r="E49" s="277">
        <v>132191</v>
      </c>
      <c r="F49" s="66"/>
      <c r="G49" s="66">
        <v>11</v>
      </c>
      <c r="H49" s="128">
        <v>93703</v>
      </c>
      <c r="I49" s="132">
        <v>256010</v>
      </c>
      <c r="J49" s="128">
        <v>122896</v>
      </c>
      <c r="K49" s="128">
        <v>133114</v>
      </c>
      <c r="L49" s="66"/>
      <c r="M49" s="67">
        <v>11</v>
      </c>
      <c r="N49" s="210">
        <v>96614</v>
      </c>
      <c r="O49" s="373">
        <v>254269</v>
      </c>
      <c r="P49" s="210">
        <v>121481</v>
      </c>
      <c r="Q49" s="210">
        <v>132788</v>
      </c>
      <c r="R49" s="277"/>
      <c r="S49" s="144">
        <v>11</v>
      </c>
      <c r="T49" s="210">
        <v>100349</v>
      </c>
      <c r="U49" s="373">
        <v>253795</v>
      </c>
      <c r="V49" s="210">
        <v>121576</v>
      </c>
      <c r="W49" s="210">
        <v>132219</v>
      </c>
      <c r="Y49" s="67">
        <v>11</v>
      </c>
      <c r="Z49" s="375">
        <v>102363</v>
      </c>
      <c r="AA49" s="375">
        <v>247494</v>
      </c>
      <c r="AB49" s="375">
        <v>118946</v>
      </c>
      <c r="AC49" s="375">
        <v>128548</v>
      </c>
    </row>
    <row r="50" spans="1:29" ht="11.25" customHeight="1" x14ac:dyDescent="0.15">
      <c r="A50" s="66">
        <v>12</v>
      </c>
      <c r="B50" s="277">
        <v>90311</v>
      </c>
      <c r="C50" s="277">
        <v>255565</v>
      </c>
      <c r="D50" s="277">
        <v>123342</v>
      </c>
      <c r="E50" s="277">
        <v>132223</v>
      </c>
      <c r="F50" s="66"/>
      <c r="G50" s="66">
        <v>12</v>
      </c>
      <c r="H50" s="128">
        <v>93690</v>
      </c>
      <c r="I50" s="132">
        <v>256007</v>
      </c>
      <c r="J50" s="128">
        <v>122889</v>
      </c>
      <c r="K50" s="128">
        <v>133118</v>
      </c>
      <c r="L50" s="66"/>
      <c r="M50" s="67">
        <v>12</v>
      </c>
      <c r="N50" s="210">
        <v>96662</v>
      </c>
      <c r="O50" s="373">
        <v>254237</v>
      </c>
      <c r="P50" s="210">
        <v>121450</v>
      </c>
      <c r="Q50" s="210">
        <v>132787</v>
      </c>
      <c r="R50" s="277"/>
      <c r="S50" s="144">
        <v>12</v>
      </c>
      <c r="T50" s="210">
        <v>100364</v>
      </c>
      <c r="U50" s="373">
        <v>253755</v>
      </c>
      <c r="V50" s="210">
        <v>121557</v>
      </c>
      <c r="W50" s="210">
        <v>132198</v>
      </c>
      <c r="Y50" s="67">
        <v>12</v>
      </c>
      <c r="Z50" s="375">
        <v>102380</v>
      </c>
      <c r="AA50" s="375">
        <v>247344</v>
      </c>
      <c r="AB50" s="375">
        <v>118859</v>
      </c>
      <c r="AC50" s="375">
        <v>128485</v>
      </c>
    </row>
    <row r="51" spans="1:29" ht="4.5" customHeight="1" x14ac:dyDescent="0.15">
      <c r="F51" s="66"/>
      <c r="G51" s="66"/>
      <c r="H51" s="277"/>
      <c r="I51" s="277"/>
      <c r="J51" s="277"/>
      <c r="K51" s="277"/>
      <c r="L51" s="66"/>
      <c r="M51" s="66"/>
      <c r="N51" s="277"/>
      <c r="O51" s="277"/>
      <c r="P51" s="277"/>
      <c r="Q51" s="277"/>
      <c r="R51" s="277"/>
      <c r="S51" s="66"/>
      <c r="T51" s="277"/>
      <c r="U51" s="277"/>
      <c r="V51" s="277"/>
      <c r="W51" s="277"/>
    </row>
    <row r="52" spans="1:29" ht="11.25" customHeight="1" x14ac:dyDescent="0.15">
      <c r="A52" s="369" t="s">
        <v>2064</v>
      </c>
      <c r="B52" s="277">
        <v>90284</v>
      </c>
      <c r="C52" s="277">
        <v>255542</v>
      </c>
      <c r="D52" s="277">
        <v>123321</v>
      </c>
      <c r="E52" s="277">
        <v>132221</v>
      </c>
      <c r="F52" s="66"/>
      <c r="G52" s="369" t="s">
        <v>2063</v>
      </c>
      <c r="H52" s="277">
        <v>93721</v>
      </c>
      <c r="I52" s="75">
        <f t="shared" ref="I52:I57" si="5">SUM(J52:K52)</f>
        <v>256029</v>
      </c>
      <c r="J52" s="277">
        <v>122877</v>
      </c>
      <c r="K52" s="277">
        <v>133152</v>
      </c>
      <c r="L52" s="66"/>
      <c r="M52" s="68" t="s">
        <v>2062</v>
      </c>
      <c r="N52" s="277">
        <v>96691</v>
      </c>
      <c r="O52" s="75">
        <v>254244</v>
      </c>
      <c r="P52" s="277">
        <v>121447</v>
      </c>
      <c r="Q52" s="277">
        <v>132797</v>
      </c>
      <c r="R52" s="277"/>
      <c r="S52" s="68" t="s">
        <v>2061</v>
      </c>
      <c r="T52" s="277">
        <v>100404</v>
      </c>
      <c r="U52" s="75">
        <v>253718</v>
      </c>
      <c r="V52" s="277">
        <v>121560</v>
      </c>
      <c r="W52" s="277">
        <v>132158</v>
      </c>
    </row>
    <row r="53" spans="1:29" ht="11.25" customHeight="1" x14ac:dyDescent="0.15">
      <c r="A53" s="66">
        <v>2</v>
      </c>
      <c r="B53" s="277">
        <v>90323</v>
      </c>
      <c r="C53" s="277">
        <v>255548</v>
      </c>
      <c r="D53" s="277">
        <v>123343</v>
      </c>
      <c r="E53" s="277">
        <v>132205</v>
      </c>
      <c r="F53" s="66"/>
      <c r="G53" s="66">
        <v>2</v>
      </c>
      <c r="H53" s="277">
        <v>93733</v>
      </c>
      <c r="I53" s="75">
        <f t="shared" si="5"/>
        <v>256007</v>
      </c>
      <c r="J53" s="277">
        <v>122848</v>
      </c>
      <c r="K53" s="277">
        <v>133159</v>
      </c>
      <c r="L53" s="66"/>
      <c r="M53" s="67">
        <v>2</v>
      </c>
      <c r="N53" s="277">
        <v>96715</v>
      </c>
      <c r="O53" s="75">
        <v>254216</v>
      </c>
      <c r="P53" s="277">
        <v>121426</v>
      </c>
      <c r="Q53" s="277">
        <v>132790</v>
      </c>
      <c r="R53" s="277"/>
      <c r="S53" s="67">
        <v>2</v>
      </c>
      <c r="T53" s="277">
        <v>100374</v>
      </c>
      <c r="U53" s="75">
        <v>253634</v>
      </c>
      <c r="V53" s="277">
        <v>121544</v>
      </c>
      <c r="W53" s="277">
        <v>132090</v>
      </c>
    </row>
    <row r="54" spans="1:29" ht="11.25" customHeight="1" x14ac:dyDescent="0.15">
      <c r="A54" s="66">
        <v>3</v>
      </c>
      <c r="B54" s="277">
        <v>90268</v>
      </c>
      <c r="C54" s="277">
        <v>255476</v>
      </c>
      <c r="D54" s="277">
        <v>123308</v>
      </c>
      <c r="E54" s="277">
        <v>132168</v>
      </c>
      <c r="F54" s="66"/>
      <c r="G54" s="66">
        <v>3</v>
      </c>
      <c r="H54" s="277">
        <v>93643</v>
      </c>
      <c r="I54" s="75">
        <f t="shared" si="5"/>
        <v>255870</v>
      </c>
      <c r="J54" s="277">
        <v>122783</v>
      </c>
      <c r="K54" s="277">
        <v>133087</v>
      </c>
      <c r="L54" s="66"/>
      <c r="M54" s="67">
        <v>3</v>
      </c>
      <c r="N54" s="277">
        <v>96706</v>
      </c>
      <c r="O54" s="75">
        <v>254083</v>
      </c>
      <c r="P54" s="277">
        <v>121377</v>
      </c>
      <c r="Q54" s="277">
        <v>132706</v>
      </c>
      <c r="R54" s="277"/>
      <c r="S54" s="67">
        <v>3</v>
      </c>
      <c r="T54" s="277">
        <v>100402</v>
      </c>
      <c r="U54" s="75">
        <v>253587</v>
      </c>
      <c r="V54" s="277">
        <v>121580</v>
      </c>
      <c r="W54" s="277">
        <v>132007</v>
      </c>
    </row>
    <row r="55" spans="1:29" ht="11.25" customHeight="1" x14ac:dyDescent="0.15">
      <c r="A55" s="66">
        <v>4</v>
      </c>
      <c r="B55" s="277">
        <v>89435</v>
      </c>
      <c r="C55" s="277">
        <v>254201</v>
      </c>
      <c r="D55" s="277">
        <v>122592</v>
      </c>
      <c r="E55" s="277">
        <v>131609</v>
      </c>
      <c r="F55" s="66"/>
      <c r="G55" s="66">
        <v>4</v>
      </c>
      <c r="H55" s="277">
        <v>93023</v>
      </c>
      <c r="I55" s="75">
        <f t="shared" si="5"/>
        <v>254696</v>
      </c>
      <c r="J55" s="277">
        <v>122063</v>
      </c>
      <c r="K55" s="277">
        <v>132633</v>
      </c>
      <c r="L55" s="66"/>
      <c r="M55" s="67">
        <v>4</v>
      </c>
      <c r="N55" s="277">
        <v>96550</v>
      </c>
      <c r="O55" s="75">
        <v>253743</v>
      </c>
      <c r="P55" s="277">
        <v>121216</v>
      </c>
      <c r="Q55" s="277">
        <v>132527</v>
      </c>
      <c r="R55" s="277"/>
      <c r="S55" s="67">
        <v>4</v>
      </c>
      <c r="T55" s="277">
        <v>100408</v>
      </c>
      <c r="U55" s="75">
        <v>253117</v>
      </c>
      <c r="V55" s="277">
        <v>121362</v>
      </c>
      <c r="W55" s="277">
        <v>131755</v>
      </c>
    </row>
    <row r="56" spans="1:29" ht="11.25" customHeight="1" x14ac:dyDescent="0.15">
      <c r="A56" s="66">
        <v>5</v>
      </c>
      <c r="B56" s="277">
        <v>90549</v>
      </c>
      <c r="C56" s="277">
        <v>255200</v>
      </c>
      <c r="D56" s="277">
        <v>123080</v>
      </c>
      <c r="E56" s="277">
        <v>132120</v>
      </c>
      <c r="F56" s="66"/>
      <c r="G56" s="66">
        <v>5</v>
      </c>
      <c r="H56" s="277">
        <v>94162</v>
      </c>
      <c r="I56" s="75">
        <f t="shared" si="5"/>
        <v>255594</v>
      </c>
      <c r="J56" s="277">
        <v>122542</v>
      </c>
      <c r="K56" s="277">
        <v>133052</v>
      </c>
      <c r="L56" s="66"/>
      <c r="M56" s="67">
        <v>5</v>
      </c>
      <c r="N56" s="277">
        <v>97124</v>
      </c>
      <c r="O56" s="75">
        <v>253959</v>
      </c>
      <c r="P56" s="277">
        <v>121310</v>
      </c>
      <c r="Q56" s="277">
        <v>132649</v>
      </c>
      <c r="R56" s="277"/>
      <c r="S56" s="67">
        <v>5</v>
      </c>
      <c r="T56" s="277">
        <v>100889</v>
      </c>
      <c r="U56" s="75">
        <v>253291</v>
      </c>
      <c r="V56" s="277">
        <v>121418</v>
      </c>
      <c r="W56" s="277">
        <v>131873</v>
      </c>
    </row>
    <row r="57" spans="1:29" ht="11.25" customHeight="1" x14ac:dyDescent="0.15">
      <c r="A57" s="66">
        <v>6</v>
      </c>
      <c r="B57" s="277">
        <v>90648</v>
      </c>
      <c r="C57" s="277">
        <v>255265</v>
      </c>
      <c r="D57" s="277">
        <v>123130</v>
      </c>
      <c r="E57" s="277">
        <v>132135</v>
      </c>
      <c r="F57" s="66"/>
      <c r="G57" s="66">
        <v>6</v>
      </c>
      <c r="H57" s="277">
        <v>94299</v>
      </c>
      <c r="I57" s="75">
        <f t="shared" si="5"/>
        <v>255637</v>
      </c>
      <c r="J57" s="277">
        <v>122580</v>
      </c>
      <c r="K57" s="277">
        <v>133057</v>
      </c>
      <c r="L57" s="66"/>
      <c r="M57" s="67">
        <v>6</v>
      </c>
      <c r="N57" s="277">
        <v>97329</v>
      </c>
      <c r="O57" s="75">
        <v>254122</v>
      </c>
      <c r="P57" s="277">
        <v>121399</v>
      </c>
      <c r="Q57" s="277">
        <v>132723</v>
      </c>
      <c r="R57" s="277"/>
      <c r="S57" s="67">
        <v>6</v>
      </c>
      <c r="T57" s="277">
        <v>100966</v>
      </c>
      <c r="U57" s="75">
        <v>253283</v>
      </c>
      <c r="V57" s="277">
        <v>121443</v>
      </c>
      <c r="W57" s="277">
        <v>131840</v>
      </c>
    </row>
    <row r="58" spans="1:29" ht="4.5" customHeight="1" x14ac:dyDescent="0.15">
      <c r="A58" s="66"/>
      <c r="B58" s="277"/>
      <c r="C58" s="277"/>
      <c r="D58" s="277"/>
      <c r="E58" s="277"/>
      <c r="F58" s="66"/>
      <c r="G58" s="66"/>
      <c r="H58" s="277"/>
      <c r="I58" s="277"/>
      <c r="J58" s="277"/>
      <c r="K58" s="277"/>
      <c r="L58" s="66"/>
      <c r="M58" s="67"/>
      <c r="N58" s="277"/>
      <c r="O58" s="277"/>
      <c r="P58" s="277"/>
      <c r="Q58" s="277"/>
      <c r="R58" s="277"/>
      <c r="S58" s="67"/>
      <c r="T58" s="277"/>
      <c r="U58" s="75"/>
      <c r="V58" s="277"/>
      <c r="W58" s="277"/>
    </row>
    <row r="59" spans="1:29" ht="11.25" customHeight="1" x14ac:dyDescent="0.15">
      <c r="A59" s="66">
        <v>7</v>
      </c>
      <c r="B59" s="277">
        <v>90723</v>
      </c>
      <c r="C59" s="277">
        <v>255313</v>
      </c>
      <c r="D59" s="277">
        <v>123164</v>
      </c>
      <c r="E59" s="277">
        <v>132149</v>
      </c>
      <c r="F59" s="66"/>
      <c r="G59" s="66">
        <v>7</v>
      </c>
      <c r="H59" s="277">
        <v>94318</v>
      </c>
      <c r="I59" s="75">
        <f t="shared" ref="I59:I64" si="6">SUM(J59:K59)</f>
        <v>255639</v>
      </c>
      <c r="J59" s="277">
        <v>122550</v>
      </c>
      <c r="K59" s="277">
        <v>133089</v>
      </c>
      <c r="L59" s="66"/>
      <c r="M59" s="67">
        <v>7</v>
      </c>
      <c r="N59" s="277">
        <v>97393</v>
      </c>
      <c r="O59" s="75">
        <v>254101</v>
      </c>
      <c r="P59" s="277">
        <v>121371</v>
      </c>
      <c r="Q59" s="277">
        <v>132730</v>
      </c>
      <c r="R59" s="277"/>
      <c r="S59" s="67">
        <v>7</v>
      </c>
      <c r="T59" s="277">
        <v>101020</v>
      </c>
      <c r="U59" s="75">
        <v>253348</v>
      </c>
      <c r="V59" s="277">
        <v>121464</v>
      </c>
      <c r="W59" s="277">
        <v>131884</v>
      </c>
    </row>
    <row r="60" spans="1:29" ht="11.25" customHeight="1" x14ac:dyDescent="0.15">
      <c r="A60" s="66">
        <v>8</v>
      </c>
      <c r="B60" s="277">
        <v>90726</v>
      </c>
      <c r="C60" s="277">
        <v>255417</v>
      </c>
      <c r="D60" s="277">
        <v>123178</v>
      </c>
      <c r="E60" s="277">
        <v>132239</v>
      </c>
      <c r="F60" s="66"/>
      <c r="G60" s="66">
        <v>8</v>
      </c>
      <c r="H60" s="277">
        <v>94387</v>
      </c>
      <c r="I60" s="75">
        <f t="shared" si="6"/>
        <v>255642</v>
      </c>
      <c r="J60" s="277">
        <v>122514</v>
      </c>
      <c r="K60" s="277">
        <v>133128</v>
      </c>
      <c r="L60" s="66"/>
      <c r="M60" s="67">
        <v>8</v>
      </c>
      <c r="N60" s="277">
        <v>97487</v>
      </c>
      <c r="O60" s="75">
        <v>254199</v>
      </c>
      <c r="P60" s="277">
        <v>121413</v>
      </c>
      <c r="Q60" s="277">
        <v>132786</v>
      </c>
      <c r="R60" s="277"/>
      <c r="S60" s="67">
        <v>8</v>
      </c>
      <c r="T60" s="277">
        <v>101052</v>
      </c>
      <c r="U60" s="75">
        <v>253350</v>
      </c>
      <c r="V60" s="277">
        <v>121482</v>
      </c>
      <c r="W60" s="277">
        <v>131868</v>
      </c>
    </row>
    <row r="61" spans="1:29" ht="11.25" customHeight="1" x14ac:dyDescent="0.15">
      <c r="A61" s="66">
        <v>9</v>
      </c>
      <c r="B61" s="277">
        <v>90838</v>
      </c>
      <c r="C61" s="277">
        <v>255587</v>
      </c>
      <c r="D61" s="277">
        <v>123292</v>
      </c>
      <c r="E61" s="277">
        <v>132295</v>
      </c>
      <c r="F61" s="66"/>
      <c r="G61" s="66">
        <v>9</v>
      </c>
      <c r="H61" s="277">
        <v>94451</v>
      </c>
      <c r="I61" s="75">
        <f t="shared" si="6"/>
        <v>255752</v>
      </c>
      <c r="J61" s="277">
        <v>122570</v>
      </c>
      <c r="K61" s="277">
        <v>133182</v>
      </c>
      <c r="L61" s="66"/>
      <c r="M61" s="67">
        <v>9</v>
      </c>
      <c r="N61" s="277">
        <v>97580</v>
      </c>
      <c r="O61" s="75">
        <v>254432</v>
      </c>
      <c r="P61" s="277">
        <v>121528</v>
      </c>
      <c r="Q61" s="277">
        <v>132904</v>
      </c>
      <c r="R61" s="277"/>
      <c r="S61" s="67">
        <v>9</v>
      </c>
      <c r="T61" s="277">
        <v>101070</v>
      </c>
      <c r="U61" s="75">
        <v>253285</v>
      </c>
      <c r="V61" s="277">
        <v>121474</v>
      </c>
      <c r="W61" s="277">
        <v>131811</v>
      </c>
    </row>
    <row r="62" spans="1:29" ht="11.25" customHeight="1" x14ac:dyDescent="0.15">
      <c r="A62" s="66">
        <v>10</v>
      </c>
      <c r="B62" s="277">
        <v>90899</v>
      </c>
      <c r="C62" s="277">
        <v>255565</v>
      </c>
      <c r="D62" s="277">
        <v>123268</v>
      </c>
      <c r="E62" s="277">
        <v>132297</v>
      </c>
      <c r="F62" s="66"/>
      <c r="G62" s="66">
        <v>10</v>
      </c>
      <c r="H62" s="128">
        <v>94447</v>
      </c>
      <c r="I62" s="75">
        <f t="shared" si="6"/>
        <v>255614</v>
      </c>
      <c r="J62" s="128">
        <v>122480</v>
      </c>
      <c r="K62" s="128">
        <v>133134</v>
      </c>
      <c r="L62" s="66"/>
      <c r="M62" s="67">
        <v>10</v>
      </c>
      <c r="N62" s="128">
        <v>97613</v>
      </c>
      <c r="O62" s="75">
        <v>254487</v>
      </c>
      <c r="P62" s="128">
        <v>121599</v>
      </c>
      <c r="Q62" s="128">
        <v>132888</v>
      </c>
      <c r="R62" s="277"/>
      <c r="S62" s="67">
        <v>10</v>
      </c>
      <c r="T62" s="128">
        <v>101174</v>
      </c>
      <c r="U62" s="75">
        <v>253267</v>
      </c>
      <c r="V62" s="128">
        <v>121449</v>
      </c>
      <c r="W62" s="128">
        <v>131818</v>
      </c>
    </row>
    <row r="63" spans="1:29" ht="11.25" customHeight="1" x14ac:dyDescent="0.15">
      <c r="A63" s="66">
        <v>11</v>
      </c>
      <c r="B63" s="277">
        <v>91082</v>
      </c>
      <c r="C63" s="277">
        <v>255848</v>
      </c>
      <c r="D63" s="277">
        <v>123415</v>
      </c>
      <c r="E63" s="277">
        <v>132433</v>
      </c>
      <c r="F63" s="66"/>
      <c r="G63" s="66">
        <v>11</v>
      </c>
      <c r="H63" s="277">
        <v>94523</v>
      </c>
      <c r="I63" s="75">
        <f t="shared" si="6"/>
        <v>255802</v>
      </c>
      <c r="J63" s="277">
        <v>122561</v>
      </c>
      <c r="K63" s="277">
        <v>133241</v>
      </c>
      <c r="L63" s="66"/>
      <c r="M63" s="67">
        <v>11</v>
      </c>
      <c r="N63" s="277">
        <v>97691</v>
      </c>
      <c r="O63" s="75">
        <v>254541</v>
      </c>
      <c r="P63" s="277">
        <v>121623</v>
      </c>
      <c r="Q63" s="277">
        <v>132918</v>
      </c>
      <c r="R63" s="277"/>
      <c r="S63" s="67">
        <v>11</v>
      </c>
      <c r="T63" s="277">
        <v>101185</v>
      </c>
      <c r="U63" s="75">
        <v>253251</v>
      </c>
      <c r="V63" s="277">
        <v>121475</v>
      </c>
      <c r="W63" s="277">
        <v>131776</v>
      </c>
    </row>
    <row r="64" spans="1:29" ht="11.25" customHeight="1" x14ac:dyDescent="0.15">
      <c r="A64" s="66">
        <v>12</v>
      </c>
      <c r="B64" s="277">
        <v>91189</v>
      </c>
      <c r="C64" s="277">
        <v>255907</v>
      </c>
      <c r="D64" s="277">
        <v>123477</v>
      </c>
      <c r="E64" s="277">
        <v>132430</v>
      </c>
      <c r="F64" s="66"/>
      <c r="G64" s="66">
        <v>12</v>
      </c>
      <c r="H64" s="277">
        <v>94583</v>
      </c>
      <c r="I64" s="75">
        <f t="shared" si="6"/>
        <v>255847</v>
      </c>
      <c r="J64" s="277">
        <v>122560</v>
      </c>
      <c r="K64" s="277">
        <v>133287</v>
      </c>
      <c r="L64" s="66"/>
      <c r="M64" s="67">
        <v>12</v>
      </c>
      <c r="N64" s="277">
        <v>97743</v>
      </c>
      <c r="O64" s="75">
        <v>254629</v>
      </c>
      <c r="P64" s="277">
        <v>121661</v>
      </c>
      <c r="Q64" s="277">
        <v>132968</v>
      </c>
      <c r="R64" s="277"/>
      <c r="S64" s="67">
        <v>12</v>
      </c>
      <c r="T64" s="277">
        <v>101162</v>
      </c>
      <c r="U64" s="75">
        <v>253186</v>
      </c>
      <c r="V64" s="277">
        <v>121447</v>
      </c>
      <c r="W64" s="277">
        <v>131739</v>
      </c>
    </row>
    <row r="65" spans="1:23" ht="4.5" customHeight="1" x14ac:dyDescent="0.15">
      <c r="A65" s="66"/>
      <c r="B65" s="277"/>
      <c r="C65" s="277"/>
      <c r="D65" s="277"/>
      <c r="E65" s="277"/>
      <c r="F65" s="66"/>
      <c r="G65" s="66"/>
      <c r="H65" s="277"/>
      <c r="I65" s="75"/>
      <c r="J65" s="277"/>
      <c r="K65" s="277"/>
      <c r="L65" s="66"/>
      <c r="M65" s="66"/>
      <c r="N65" s="277"/>
      <c r="O65" s="75"/>
      <c r="P65" s="277"/>
      <c r="Q65" s="277"/>
      <c r="R65" s="277"/>
      <c r="S65" s="66"/>
      <c r="T65" s="277"/>
      <c r="U65" s="75"/>
      <c r="V65" s="277"/>
      <c r="W65" s="277"/>
    </row>
    <row r="66" spans="1:23" ht="11.25" customHeight="1" x14ac:dyDescent="0.15">
      <c r="A66" s="369" t="s">
        <v>2060</v>
      </c>
      <c r="B66" s="277">
        <v>91176</v>
      </c>
      <c r="C66" s="277">
        <v>255791</v>
      </c>
      <c r="D66" s="277">
        <v>123402</v>
      </c>
      <c r="E66" s="277">
        <v>132389</v>
      </c>
      <c r="F66" s="66"/>
      <c r="G66" s="369" t="s">
        <v>2059</v>
      </c>
      <c r="H66" s="277">
        <v>94641</v>
      </c>
      <c r="I66" s="75">
        <f t="shared" ref="I66:I71" si="7">SUM(J66:K66)</f>
        <v>255875</v>
      </c>
      <c r="J66" s="277">
        <v>122581</v>
      </c>
      <c r="K66" s="277">
        <v>133294</v>
      </c>
      <c r="L66" s="66"/>
      <c r="M66" s="68" t="s">
        <v>2058</v>
      </c>
      <c r="N66" s="277">
        <v>97725</v>
      </c>
      <c r="O66" s="75">
        <v>254590</v>
      </c>
      <c r="P66" s="277">
        <v>121600</v>
      </c>
      <c r="Q66" s="277">
        <v>132990</v>
      </c>
      <c r="R66" s="277"/>
      <c r="S66" s="68" t="s">
        <v>2057</v>
      </c>
      <c r="T66" s="277">
        <v>101144</v>
      </c>
      <c r="U66" s="277">
        <v>253073</v>
      </c>
      <c r="V66" s="277">
        <v>121375</v>
      </c>
      <c r="W66" s="277">
        <v>131698</v>
      </c>
    </row>
    <row r="67" spans="1:23" ht="11.25" customHeight="1" x14ac:dyDescent="0.15">
      <c r="A67" s="66">
        <v>2</v>
      </c>
      <c r="B67" s="277">
        <v>91158</v>
      </c>
      <c r="C67" s="277">
        <v>255748</v>
      </c>
      <c r="D67" s="277">
        <v>123354</v>
      </c>
      <c r="E67" s="277">
        <v>132394</v>
      </c>
      <c r="F67" s="66"/>
      <c r="G67" s="66">
        <v>2</v>
      </c>
      <c r="H67" s="277">
        <v>94658</v>
      </c>
      <c r="I67" s="75">
        <f t="shared" si="7"/>
        <v>255843</v>
      </c>
      <c r="J67" s="277">
        <v>122551</v>
      </c>
      <c r="K67" s="277">
        <v>133292</v>
      </c>
      <c r="L67" s="66"/>
      <c r="M67" s="67">
        <v>2</v>
      </c>
      <c r="N67" s="277">
        <v>97736</v>
      </c>
      <c r="O67" s="75">
        <v>254519</v>
      </c>
      <c r="P67" s="277">
        <v>121590</v>
      </c>
      <c r="Q67" s="277">
        <v>132929</v>
      </c>
      <c r="R67" s="277"/>
      <c r="S67" s="67">
        <v>2</v>
      </c>
      <c r="T67" s="277">
        <v>101137</v>
      </c>
      <c r="U67" s="277">
        <v>252977</v>
      </c>
      <c r="V67" s="277">
        <v>121305</v>
      </c>
      <c r="W67" s="277">
        <v>131672</v>
      </c>
    </row>
    <row r="68" spans="1:23" ht="11.25" customHeight="1" x14ac:dyDescent="0.15">
      <c r="A68" s="66">
        <v>3</v>
      </c>
      <c r="B68" s="277">
        <v>91084</v>
      </c>
      <c r="C68" s="277">
        <v>255644</v>
      </c>
      <c r="D68" s="277">
        <v>123296</v>
      </c>
      <c r="E68" s="277">
        <v>132348</v>
      </c>
      <c r="F68" s="66"/>
      <c r="G68" s="66">
        <v>3</v>
      </c>
      <c r="H68" s="277">
        <v>94594</v>
      </c>
      <c r="I68" s="75">
        <f t="shared" si="7"/>
        <v>255696</v>
      </c>
      <c r="J68" s="277">
        <v>122477</v>
      </c>
      <c r="K68" s="277">
        <v>133219</v>
      </c>
      <c r="L68" s="66"/>
      <c r="M68" s="67">
        <v>3</v>
      </c>
      <c r="N68" s="277">
        <v>97703</v>
      </c>
      <c r="O68" s="75">
        <v>254409</v>
      </c>
      <c r="P68" s="277">
        <v>121561</v>
      </c>
      <c r="Q68" s="277">
        <v>132848</v>
      </c>
      <c r="R68" s="277"/>
      <c r="S68" s="67">
        <v>3</v>
      </c>
      <c r="T68" s="277">
        <v>101092</v>
      </c>
      <c r="U68" s="277">
        <v>252810</v>
      </c>
      <c r="V68" s="277">
        <v>121248</v>
      </c>
      <c r="W68" s="277">
        <v>131562</v>
      </c>
    </row>
    <row r="69" spans="1:23" ht="11.25" customHeight="1" x14ac:dyDescent="0.15">
      <c r="A69" s="66">
        <v>4</v>
      </c>
      <c r="B69" s="277">
        <v>90385</v>
      </c>
      <c r="C69" s="277">
        <v>254553</v>
      </c>
      <c r="D69" s="277">
        <v>122720</v>
      </c>
      <c r="E69" s="277">
        <v>131833</v>
      </c>
      <c r="F69" s="66"/>
      <c r="G69" s="66">
        <v>4</v>
      </c>
      <c r="H69" s="277">
        <v>93978</v>
      </c>
      <c r="I69" s="75">
        <f t="shared" si="7"/>
        <v>254480</v>
      </c>
      <c r="J69" s="277">
        <v>121798</v>
      </c>
      <c r="K69" s="277">
        <v>132682</v>
      </c>
      <c r="L69" s="66"/>
      <c r="M69" s="67">
        <v>4</v>
      </c>
      <c r="N69" s="277">
        <v>97507</v>
      </c>
      <c r="O69" s="75">
        <v>253884</v>
      </c>
      <c r="P69" s="277">
        <v>121281</v>
      </c>
      <c r="Q69" s="277">
        <v>132603</v>
      </c>
      <c r="R69" s="277"/>
      <c r="S69" s="67">
        <v>4</v>
      </c>
      <c r="T69" s="277">
        <v>101044</v>
      </c>
      <c r="U69" s="277">
        <v>252070</v>
      </c>
      <c r="V69" s="277">
        <v>120860</v>
      </c>
      <c r="W69" s="277">
        <v>131210</v>
      </c>
    </row>
    <row r="70" spans="1:23" ht="11.25" customHeight="1" x14ac:dyDescent="0.15">
      <c r="A70" s="66">
        <v>5</v>
      </c>
      <c r="B70" s="277">
        <v>91526</v>
      </c>
      <c r="C70" s="277">
        <v>255516</v>
      </c>
      <c r="D70" s="277">
        <v>123211</v>
      </c>
      <c r="E70" s="277">
        <v>132305</v>
      </c>
      <c r="F70" s="66"/>
      <c r="G70" s="66">
        <v>5</v>
      </c>
      <c r="H70" s="277">
        <v>94988</v>
      </c>
      <c r="I70" s="75">
        <f t="shared" si="7"/>
        <v>255308</v>
      </c>
      <c r="J70" s="277">
        <v>122192</v>
      </c>
      <c r="K70" s="277">
        <v>133116</v>
      </c>
      <c r="L70" s="66"/>
      <c r="M70" s="67">
        <v>5</v>
      </c>
      <c r="N70" s="277">
        <v>98185</v>
      </c>
      <c r="O70" s="75">
        <v>254250</v>
      </c>
      <c r="P70" s="277">
        <v>121452</v>
      </c>
      <c r="Q70" s="277">
        <v>132798</v>
      </c>
      <c r="R70" s="277"/>
      <c r="S70" s="67">
        <v>5</v>
      </c>
      <c r="T70" s="277">
        <v>101706</v>
      </c>
      <c r="U70" s="277">
        <v>252355</v>
      </c>
      <c r="V70" s="277">
        <v>121041</v>
      </c>
      <c r="W70" s="277">
        <v>131314</v>
      </c>
    </row>
    <row r="71" spans="1:23" ht="11.25" customHeight="1" x14ac:dyDescent="0.15">
      <c r="A71" s="66">
        <v>6</v>
      </c>
      <c r="B71" s="277">
        <v>91659</v>
      </c>
      <c r="C71" s="277">
        <v>255534</v>
      </c>
      <c r="D71" s="277">
        <v>123238</v>
      </c>
      <c r="E71" s="277">
        <v>132296</v>
      </c>
      <c r="F71" s="66"/>
      <c r="G71" s="66">
        <v>6</v>
      </c>
      <c r="H71" s="277">
        <v>95049</v>
      </c>
      <c r="I71" s="75">
        <f t="shared" si="7"/>
        <v>255266</v>
      </c>
      <c r="J71" s="277">
        <v>122141</v>
      </c>
      <c r="K71" s="277">
        <v>133125</v>
      </c>
      <c r="L71" s="66"/>
      <c r="M71" s="67">
        <v>6</v>
      </c>
      <c r="N71" s="277">
        <v>98295</v>
      </c>
      <c r="O71" s="75">
        <v>254310</v>
      </c>
      <c r="P71" s="277">
        <v>121511</v>
      </c>
      <c r="Q71" s="277">
        <v>132799</v>
      </c>
      <c r="R71" s="277"/>
      <c r="S71" s="67">
        <v>6</v>
      </c>
      <c r="T71" s="277">
        <v>101780</v>
      </c>
      <c r="U71" s="277">
        <v>252317</v>
      </c>
      <c r="V71" s="277">
        <v>121043</v>
      </c>
      <c r="W71" s="277">
        <v>131274</v>
      </c>
    </row>
    <row r="72" spans="1:23" ht="4.5" customHeight="1" x14ac:dyDescent="0.15">
      <c r="A72" s="66"/>
      <c r="B72" s="277"/>
      <c r="C72" s="277" t="s">
        <v>162</v>
      </c>
      <c r="D72" s="277" t="s">
        <v>162</v>
      </c>
      <c r="E72" s="277"/>
      <c r="F72" s="66"/>
      <c r="G72" s="66"/>
      <c r="H72" s="277"/>
      <c r="I72" s="75"/>
      <c r="J72" s="277"/>
      <c r="K72" s="277"/>
      <c r="L72" s="66"/>
      <c r="M72" s="67"/>
      <c r="N72" s="277"/>
      <c r="O72" s="75"/>
      <c r="P72" s="277"/>
      <c r="Q72" s="277"/>
      <c r="R72" s="277"/>
      <c r="S72" s="67"/>
      <c r="T72" s="277"/>
      <c r="U72" s="75"/>
      <c r="V72" s="277"/>
      <c r="W72" s="277"/>
    </row>
    <row r="73" spans="1:23" ht="11.25" customHeight="1" x14ac:dyDescent="0.15">
      <c r="A73" s="66">
        <v>7</v>
      </c>
      <c r="B73" s="277">
        <v>91741</v>
      </c>
      <c r="C73" s="277">
        <v>255629</v>
      </c>
      <c r="D73" s="277">
        <v>123309</v>
      </c>
      <c r="E73" s="277">
        <v>132320</v>
      </c>
      <c r="F73" s="66"/>
      <c r="G73" s="66">
        <v>7</v>
      </c>
      <c r="H73" s="277">
        <v>95106</v>
      </c>
      <c r="I73" s="75">
        <f t="shared" ref="I73:I78" si="8">SUM(J73:K73)</f>
        <v>255309</v>
      </c>
      <c r="J73" s="277">
        <v>122148</v>
      </c>
      <c r="K73" s="277">
        <v>133161</v>
      </c>
      <c r="L73" s="66"/>
      <c r="M73" s="67">
        <v>7</v>
      </c>
      <c r="N73" s="277">
        <v>98326</v>
      </c>
      <c r="O73" s="75">
        <v>254268</v>
      </c>
      <c r="P73" s="277">
        <v>121485</v>
      </c>
      <c r="Q73" s="277">
        <v>132783</v>
      </c>
      <c r="R73" s="277"/>
      <c r="S73" s="67">
        <v>7</v>
      </c>
      <c r="T73" s="277">
        <v>101851</v>
      </c>
      <c r="U73" s="277">
        <v>252326</v>
      </c>
      <c r="V73" s="277">
        <v>121097</v>
      </c>
      <c r="W73" s="277">
        <v>131229</v>
      </c>
    </row>
    <row r="74" spans="1:23" ht="11.25" customHeight="1" x14ac:dyDescent="0.15">
      <c r="A74" s="66">
        <v>8</v>
      </c>
      <c r="B74" s="277">
        <v>91788</v>
      </c>
      <c r="C74" s="277">
        <v>255616</v>
      </c>
      <c r="D74" s="277">
        <v>123283</v>
      </c>
      <c r="E74" s="277">
        <v>132333</v>
      </c>
      <c r="F74" s="66"/>
      <c r="G74" s="66">
        <v>8</v>
      </c>
      <c r="H74" s="277">
        <v>95186</v>
      </c>
      <c r="I74" s="75">
        <f t="shared" si="8"/>
        <v>256304</v>
      </c>
      <c r="J74" s="277">
        <v>123175</v>
      </c>
      <c r="K74" s="277">
        <v>133129</v>
      </c>
      <c r="L74" s="66"/>
      <c r="M74" s="67">
        <v>8</v>
      </c>
      <c r="N74" s="277">
        <v>98395</v>
      </c>
      <c r="O74" s="75">
        <v>254280</v>
      </c>
      <c r="P74" s="277">
        <v>121496</v>
      </c>
      <c r="Q74" s="277">
        <v>132784</v>
      </c>
      <c r="R74" s="277"/>
      <c r="S74" s="67">
        <v>8</v>
      </c>
      <c r="T74" s="277">
        <v>101852</v>
      </c>
      <c r="U74" s="277">
        <v>252259</v>
      </c>
      <c r="V74" s="277">
        <v>121091</v>
      </c>
      <c r="W74" s="277">
        <v>131168</v>
      </c>
    </row>
    <row r="75" spans="1:23" ht="11.25" customHeight="1" x14ac:dyDescent="0.15">
      <c r="A75" s="66">
        <v>9</v>
      </c>
      <c r="B75" s="277">
        <v>91862</v>
      </c>
      <c r="C75" s="277">
        <v>255797</v>
      </c>
      <c r="D75" s="277">
        <v>123339</v>
      </c>
      <c r="E75" s="277">
        <v>132458</v>
      </c>
      <c r="F75" s="66"/>
      <c r="G75" s="66">
        <v>9</v>
      </c>
      <c r="H75" s="277">
        <v>95240</v>
      </c>
      <c r="I75" s="75">
        <f t="shared" si="8"/>
        <v>255342</v>
      </c>
      <c r="J75" s="277">
        <v>122194</v>
      </c>
      <c r="K75" s="277">
        <v>133148</v>
      </c>
      <c r="L75" s="66"/>
      <c r="M75" s="67">
        <v>9</v>
      </c>
      <c r="N75" s="277">
        <v>98439</v>
      </c>
      <c r="O75" s="75">
        <v>254275</v>
      </c>
      <c r="P75" s="277">
        <v>121506</v>
      </c>
      <c r="Q75" s="277">
        <v>132769</v>
      </c>
      <c r="R75" s="277"/>
      <c r="S75" s="67">
        <v>9</v>
      </c>
      <c r="T75" s="277">
        <v>101838</v>
      </c>
      <c r="U75" s="277">
        <v>252120</v>
      </c>
      <c r="V75" s="277">
        <v>121054</v>
      </c>
      <c r="W75" s="277">
        <v>131066</v>
      </c>
    </row>
    <row r="76" spans="1:23" ht="11.25" customHeight="1" x14ac:dyDescent="0.15">
      <c r="A76" s="66">
        <v>10</v>
      </c>
      <c r="B76" s="277">
        <v>91916</v>
      </c>
      <c r="C76" s="277">
        <v>255798</v>
      </c>
      <c r="D76" s="277">
        <v>123336</v>
      </c>
      <c r="E76" s="277">
        <v>132462</v>
      </c>
      <c r="F76" s="66"/>
      <c r="G76" s="66">
        <v>10</v>
      </c>
      <c r="H76" s="277">
        <v>95277</v>
      </c>
      <c r="I76" s="75">
        <f t="shared" si="8"/>
        <v>145420</v>
      </c>
      <c r="J76" s="277">
        <v>12288</v>
      </c>
      <c r="K76" s="277">
        <v>133132</v>
      </c>
      <c r="L76" s="66"/>
      <c r="M76" s="67">
        <v>10</v>
      </c>
      <c r="N76" s="277">
        <v>98496</v>
      </c>
      <c r="O76" s="75">
        <v>254200</v>
      </c>
      <c r="P76" s="277">
        <v>121454</v>
      </c>
      <c r="Q76" s="277">
        <v>132746</v>
      </c>
      <c r="R76" s="277"/>
      <c r="S76" s="67">
        <v>10</v>
      </c>
      <c r="T76" s="277">
        <v>101874</v>
      </c>
      <c r="U76" s="277">
        <v>252095</v>
      </c>
      <c r="V76" s="277">
        <v>121008</v>
      </c>
      <c r="W76" s="277">
        <v>131087</v>
      </c>
    </row>
    <row r="77" spans="1:23" ht="11.25" customHeight="1" x14ac:dyDescent="0.15">
      <c r="A77" s="66">
        <v>11</v>
      </c>
      <c r="B77" s="75">
        <v>92030</v>
      </c>
      <c r="C77" s="75">
        <v>255900</v>
      </c>
      <c r="D77" s="75">
        <v>123368</v>
      </c>
      <c r="E77" s="75">
        <v>132532</v>
      </c>
      <c r="F77" s="66"/>
      <c r="G77" s="66">
        <v>11</v>
      </c>
      <c r="H77" s="277">
        <v>95368</v>
      </c>
      <c r="I77" s="75">
        <f t="shared" si="8"/>
        <v>255352</v>
      </c>
      <c r="J77" s="277">
        <v>122220</v>
      </c>
      <c r="K77" s="277">
        <v>133132</v>
      </c>
      <c r="L77" s="66"/>
      <c r="M77" s="67">
        <v>11</v>
      </c>
      <c r="N77" s="277">
        <v>98604</v>
      </c>
      <c r="O77" s="75">
        <v>254412</v>
      </c>
      <c r="P77" s="277">
        <v>121580</v>
      </c>
      <c r="Q77" s="277">
        <v>132832</v>
      </c>
      <c r="R77" s="277"/>
      <c r="S77" s="67">
        <v>11</v>
      </c>
      <c r="T77" s="277">
        <v>101881</v>
      </c>
      <c r="U77" s="277">
        <v>252033</v>
      </c>
      <c r="V77" s="277">
        <v>120967</v>
      </c>
      <c r="W77" s="277">
        <v>131066</v>
      </c>
    </row>
    <row r="78" spans="1:23" ht="11.25" customHeight="1" x14ac:dyDescent="0.15">
      <c r="A78" s="66">
        <v>12</v>
      </c>
      <c r="B78" s="132">
        <v>92061</v>
      </c>
      <c r="C78" s="132">
        <v>255859</v>
      </c>
      <c r="D78" s="132">
        <v>123332</v>
      </c>
      <c r="E78" s="132">
        <v>132527</v>
      </c>
      <c r="F78" s="66"/>
      <c r="G78" s="66">
        <v>12</v>
      </c>
      <c r="H78" s="277">
        <v>95411</v>
      </c>
      <c r="I78" s="75">
        <f t="shared" si="8"/>
        <v>255327</v>
      </c>
      <c r="J78" s="277">
        <v>122237</v>
      </c>
      <c r="K78" s="277">
        <v>133090</v>
      </c>
      <c r="L78" s="66"/>
      <c r="M78" s="67">
        <v>12</v>
      </c>
      <c r="N78" s="277">
        <v>98676</v>
      </c>
      <c r="O78" s="75">
        <v>254434</v>
      </c>
      <c r="P78" s="277">
        <v>121605</v>
      </c>
      <c r="Q78" s="277">
        <v>132829</v>
      </c>
      <c r="R78" s="277"/>
      <c r="S78" s="67">
        <v>12</v>
      </c>
      <c r="T78" s="277">
        <v>101914</v>
      </c>
      <c r="U78" s="277">
        <v>251979</v>
      </c>
      <c r="V78" s="277">
        <v>120950</v>
      </c>
      <c r="W78" s="277">
        <v>131029</v>
      </c>
    </row>
    <row r="79" spans="1:23" ht="11.25" customHeight="1" x14ac:dyDescent="0.15">
      <c r="A79" s="66"/>
      <c r="B79" s="132"/>
      <c r="C79" s="132"/>
      <c r="D79" s="132"/>
      <c r="E79" s="132"/>
      <c r="F79" s="66"/>
      <c r="G79" s="66"/>
      <c r="H79" s="277"/>
      <c r="I79" s="75"/>
      <c r="J79" s="277"/>
      <c r="K79" s="277"/>
      <c r="L79" s="66"/>
      <c r="M79" s="66"/>
      <c r="N79" s="277"/>
      <c r="O79" s="75"/>
      <c r="P79" s="277"/>
      <c r="Q79" s="277"/>
      <c r="R79" s="277"/>
      <c r="S79" s="280"/>
      <c r="T79" s="73"/>
      <c r="U79" s="73"/>
      <c r="V79" s="73"/>
      <c r="W79" s="73"/>
    </row>
    <row r="80" spans="1:23" x14ac:dyDescent="0.15">
      <c r="A80" s="371" t="s">
        <v>2056</v>
      </c>
      <c r="B80" s="372"/>
      <c r="C80" s="372"/>
      <c r="D80" s="372"/>
      <c r="E80" s="372"/>
      <c r="G80" s="371"/>
      <c r="H80" s="370"/>
      <c r="I80" s="370"/>
      <c r="J80" s="370"/>
      <c r="K80" s="370"/>
      <c r="M80" s="371"/>
      <c r="N80" s="370"/>
      <c r="O80" s="370"/>
      <c r="P80" s="370"/>
      <c r="Q80" s="370"/>
    </row>
    <row r="82" spans="7:17" x14ac:dyDescent="0.15">
      <c r="G82" s="369"/>
      <c r="H82" s="277"/>
      <c r="I82" s="277"/>
      <c r="J82" s="277"/>
      <c r="K82" s="277"/>
      <c r="M82" s="369"/>
      <c r="N82" s="277"/>
      <c r="O82" s="277"/>
      <c r="P82" s="277"/>
      <c r="Q82" s="277"/>
    </row>
    <row r="83" spans="7:17" x14ac:dyDescent="0.15">
      <c r="G83" s="66"/>
      <c r="H83" s="277"/>
      <c r="I83" s="277"/>
      <c r="J83" s="277"/>
      <c r="K83" s="277"/>
      <c r="M83" s="66"/>
      <c r="N83" s="277"/>
      <c r="O83" s="277"/>
      <c r="P83" s="277"/>
      <c r="Q83" s="277"/>
    </row>
    <row r="84" spans="7:17" x14ac:dyDescent="0.15">
      <c r="G84" s="66"/>
      <c r="H84" s="277"/>
      <c r="I84" s="277"/>
      <c r="J84" s="277"/>
      <c r="K84" s="277"/>
      <c r="M84" s="66"/>
      <c r="N84" s="277"/>
      <c r="O84" s="277"/>
      <c r="P84" s="277"/>
      <c r="Q84" s="277"/>
    </row>
    <row r="85" spans="7:17" x14ac:dyDescent="0.15">
      <c r="G85" s="66"/>
      <c r="H85" s="277"/>
      <c r="I85" s="277"/>
      <c r="J85" s="277"/>
      <c r="K85" s="277"/>
      <c r="M85" s="66"/>
      <c r="N85" s="277"/>
      <c r="O85" s="277"/>
      <c r="P85" s="277"/>
      <c r="Q85" s="277"/>
    </row>
    <row r="86" spans="7:17" x14ac:dyDescent="0.15">
      <c r="G86" s="66"/>
      <c r="H86" s="277"/>
      <c r="I86" s="277"/>
      <c r="J86" s="277"/>
      <c r="K86" s="277"/>
      <c r="M86" s="66"/>
      <c r="N86" s="277"/>
      <c r="O86" s="277"/>
      <c r="P86" s="277"/>
      <c r="Q86" s="277"/>
    </row>
    <row r="87" spans="7:17" x14ac:dyDescent="0.15">
      <c r="G87" s="66"/>
      <c r="H87" s="277"/>
      <c r="I87" s="277"/>
      <c r="J87" s="277"/>
      <c r="K87" s="277"/>
      <c r="M87" s="66"/>
      <c r="N87" s="277"/>
      <c r="O87" s="277"/>
      <c r="P87" s="277"/>
      <c r="Q87" s="277"/>
    </row>
    <row r="88" spans="7:17" ht="6" customHeight="1" x14ac:dyDescent="0.15">
      <c r="G88" s="66"/>
      <c r="H88" s="277"/>
      <c r="I88" s="277"/>
      <c r="J88" s="277"/>
      <c r="K88" s="277"/>
      <c r="M88" s="66"/>
      <c r="N88" s="277"/>
      <c r="O88" s="277"/>
      <c r="P88" s="277"/>
      <c r="Q88" s="277"/>
    </row>
    <row r="89" spans="7:17" x14ac:dyDescent="0.15">
      <c r="G89" s="66"/>
      <c r="H89" s="277"/>
      <c r="I89" s="277"/>
      <c r="J89" s="277"/>
      <c r="K89" s="277"/>
      <c r="M89" s="66"/>
      <c r="N89" s="277"/>
      <c r="O89" s="277"/>
      <c r="P89" s="277"/>
      <c r="Q89" s="277"/>
    </row>
    <row r="90" spans="7:17" x14ac:dyDescent="0.15">
      <c r="G90" s="66"/>
      <c r="H90" s="277"/>
      <c r="I90" s="277"/>
      <c r="J90" s="277"/>
      <c r="K90" s="277"/>
      <c r="M90" s="66"/>
      <c r="N90" s="277"/>
      <c r="O90" s="277"/>
      <c r="P90" s="277"/>
      <c r="Q90" s="277"/>
    </row>
    <row r="91" spans="7:17" x14ac:dyDescent="0.15">
      <c r="G91" s="66"/>
      <c r="H91" s="277"/>
      <c r="I91" s="277"/>
      <c r="J91" s="277"/>
      <c r="K91" s="277"/>
      <c r="M91" s="66"/>
      <c r="N91" s="277"/>
      <c r="O91" s="277"/>
      <c r="P91" s="277"/>
      <c r="Q91" s="277"/>
    </row>
    <row r="92" spans="7:17" x14ac:dyDescent="0.15">
      <c r="G92" s="66"/>
      <c r="H92" s="277"/>
      <c r="I92" s="277"/>
      <c r="J92" s="277"/>
      <c r="K92" s="277"/>
      <c r="M92" s="66"/>
      <c r="N92" s="277"/>
      <c r="O92" s="277"/>
      <c r="P92" s="277"/>
      <c r="Q92" s="277"/>
    </row>
    <row r="93" spans="7:17" x14ac:dyDescent="0.15">
      <c r="G93" s="66"/>
      <c r="H93" s="75"/>
      <c r="I93" s="75"/>
      <c r="J93" s="75"/>
      <c r="K93" s="75"/>
      <c r="M93" s="66"/>
      <c r="N93" s="75"/>
      <c r="O93" s="75"/>
      <c r="P93" s="75"/>
      <c r="Q93" s="75"/>
    </row>
    <row r="94" spans="7:17" x14ac:dyDescent="0.15">
      <c r="G94" s="66"/>
      <c r="M94" s="66"/>
    </row>
  </sheetData>
  <mergeCells count="15">
    <mergeCell ref="A7:A8"/>
    <mergeCell ref="B7:B8"/>
    <mergeCell ref="G7:G8"/>
    <mergeCell ref="H7:H8"/>
    <mergeCell ref="AA7:AC7"/>
    <mergeCell ref="S7:S8"/>
    <mergeCell ref="T7:T8"/>
    <mergeCell ref="U7:W7"/>
    <mergeCell ref="C7:E7"/>
    <mergeCell ref="I7:K7"/>
    <mergeCell ref="M7:M8"/>
    <mergeCell ref="N7:N8"/>
    <mergeCell ref="O7:Q7"/>
    <mergeCell ref="Y7:Y8"/>
    <mergeCell ref="Z7:Z8"/>
  </mergeCells>
  <phoneticPr fontId="1"/>
  <pageMargins left="0.70866141732283472" right="0.78740157480314965" top="0.55118110236220474" bottom="0.59055118110236227" header="0.51181102362204722" footer="0.51181102362204722"/>
  <pageSetup paperSize="9" scale="6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zoomScaleSheetLayoutView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12.375" style="1" customWidth="1"/>
    <col min="2" max="10" width="9.625" style="1" customWidth="1"/>
    <col min="11" max="16384" width="9" style="1"/>
  </cols>
  <sheetData>
    <row r="1" spans="1:10" ht="24" customHeight="1" x14ac:dyDescent="0.15">
      <c r="A1" s="315" t="s">
        <v>148</v>
      </c>
    </row>
    <row r="2" spans="1:10" ht="12" customHeight="1" x14ac:dyDescent="0.15">
      <c r="A2" s="86"/>
      <c r="B2" s="86"/>
      <c r="C2" s="86"/>
      <c r="D2" s="86"/>
      <c r="E2" s="86"/>
      <c r="F2" s="86"/>
      <c r="G2" s="86"/>
      <c r="H2" s="86"/>
      <c r="I2" s="86"/>
      <c r="J2" s="86"/>
    </row>
    <row r="3" spans="1:10" s="85" customFormat="1" x14ac:dyDescent="0.15">
      <c r="A3" s="461" t="s">
        <v>95</v>
      </c>
      <c r="B3" s="458" t="s">
        <v>147</v>
      </c>
      <c r="C3" s="459"/>
      <c r="D3" s="459"/>
      <c r="E3" s="459"/>
      <c r="F3" s="460"/>
      <c r="G3" s="456" t="s">
        <v>146</v>
      </c>
      <c r="H3" s="456" t="s">
        <v>145</v>
      </c>
      <c r="I3" s="458" t="s">
        <v>144</v>
      </c>
      <c r="J3" s="459"/>
    </row>
    <row r="4" spans="1:10" s="85" customFormat="1" x14ac:dyDescent="0.15">
      <c r="A4" s="462"/>
      <c r="B4" s="411" t="s">
        <v>143</v>
      </c>
      <c r="C4" s="411" t="s">
        <v>142</v>
      </c>
      <c r="D4" s="411" t="s">
        <v>141</v>
      </c>
      <c r="E4" s="411" t="s">
        <v>140</v>
      </c>
      <c r="F4" s="407" t="s">
        <v>139</v>
      </c>
      <c r="G4" s="457"/>
      <c r="H4" s="457"/>
      <c r="I4" s="411" t="s">
        <v>138</v>
      </c>
      <c r="J4" s="411" t="s">
        <v>137</v>
      </c>
    </row>
    <row r="5" spans="1:10" ht="9" customHeight="1" x14ac:dyDescent="0.15">
      <c r="B5" s="84"/>
      <c r="C5" s="71"/>
      <c r="D5" s="71"/>
      <c r="E5" s="71"/>
      <c r="F5" s="71"/>
      <c r="G5" s="71"/>
      <c r="H5" s="71"/>
      <c r="I5" s="71"/>
      <c r="J5" s="71"/>
    </row>
    <row r="6" spans="1:10" ht="14.1" customHeight="1" x14ac:dyDescent="0.15">
      <c r="A6" s="83" t="s">
        <v>136</v>
      </c>
      <c r="B6" s="77">
        <v>3099</v>
      </c>
      <c r="C6" s="75">
        <v>1387</v>
      </c>
      <c r="D6" s="75">
        <v>1262</v>
      </c>
      <c r="E6" s="75">
        <v>404</v>
      </c>
      <c r="F6" s="75">
        <v>46</v>
      </c>
      <c r="G6" s="75">
        <v>1494</v>
      </c>
      <c r="H6" s="75">
        <v>281</v>
      </c>
      <c r="I6" s="82">
        <v>28</v>
      </c>
      <c r="J6" s="82">
        <v>25.6</v>
      </c>
    </row>
    <row r="7" spans="1:10" ht="14.1" customHeight="1" x14ac:dyDescent="0.15">
      <c r="A7" s="81" t="s">
        <v>135</v>
      </c>
      <c r="B7" s="77">
        <v>3017</v>
      </c>
      <c r="C7" s="75">
        <v>1303</v>
      </c>
      <c r="D7" s="75">
        <v>1297</v>
      </c>
      <c r="E7" s="75">
        <v>381</v>
      </c>
      <c r="F7" s="75">
        <v>36</v>
      </c>
      <c r="G7" s="75">
        <v>1485</v>
      </c>
      <c r="H7" s="75">
        <v>270</v>
      </c>
      <c r="I7" s="82">
        <v>28</v>
      </c>
      <c r="J7" s="82">
        <v>25.5</v>
      </c>
    </row>
    <row r="8" spans="1:10" ht="14.1" customHeight="1" x14ac:dyDescent="0.15">
      <c r="A8" s="81" t="s">
        <v>134</v>
      </c>
      <c r="B8" s="77">
        <v>3144</v>
      </c>
      <c r="C8" s="75">
        <v>1334</v>
      </c>
      <c r="D8" s="75">
        <v>1316</v>
      </c>
      <c r="E8" s="75">
        <v>447</v>
      </c>
      <c r="F8" s="75">
        <v>47</v>
      </c>
      <c r="G8" s="75">
        <v>1488</v>
      </c>
      <c r="H8" s="75">
        <v>271</v>
      </c>
      <c r="I8" s="82">
        <v>28.1</v>
      </c>
      <c r="J8" s="82">
        <v>25.5</v>
      </c>
    </row>
    <row r="9" spans="1:10" ht="14.1" customHeight="1" x14ac:dyDescent="0.15">
      <c r="A9" s="81" t="s">
        <v>133</v>
      </c>
      <c r="B9" s="77">
        <v>3093</v>
      </c>
      <c r="C9" s="75">
        <v>1412</v>
      </c>
      <c r="D9" s="75">
        <v>1225</v>
      </c>
      <c r="E9" s="75">
        <v>410</v>
      </c>
      <c r="F9" s="75">
        <v>46</v>
      </c>
      <c r="G9" s="75">
        <v>1479</v>
      </c>
      <c r="H9" s="75">
        <v>267</v>
      </c>
      <c r="I9" s="82">
        <v>28.2</v>
      </c>
      <c r="J9" s="82">
        <v>25.8</v>
      </c>
    </row>
    <row r="10" spans="1:10" ht="14.1" customHeight="1" x14ac:dyDescent="0.15">
      <c r="A10" s="81" t="s">
        <v>132</v>
      </c>
      <c r="B10" s="77">
        <v>2977</v>
      </c>
      <c r="C10" s="75">
        <v>1336</v>
      </c>
      <c r="D10" s="75">
        <v>1181</v>
      </c>
      <c r="E10" s="75">
        <v>406</v>
      </c>
      <c r="F10" s="75">
        <v>54</v>
      </c>
      <c r="G10" s="75">
        <v>1606</v>
      </c>
      <c r="H10" s="75">
        <v>250</v>
      </c>
      <c r="I10" s="82">
        <v>28.1</v>
      </c>
      <c r="J10" s="82">
        <v>25.8</v>
      </c>
    </row>
    <row r="11" spans="1:10" ht="9" customHeight="1" x14ac:dyDescent="0.15">
      <c r="A11" s="81"/>
      <c r="B11" s="77"/>
      <c r="C11" s="75"/>
      <c r="D11" s="75"/>
      <c r="E11" s="75"/>
      <c r="F11" s="75"/>
      <c r="G11" s="75"/>
      <c r="H11" s="75"/>
      <c r="I11" s="82"/>
      <c r="J11" s="82"/>
    </row>
    <row r="12" spans="1:10" ht="14.1" customHeight="1" x14ac:dyDescent="0.15">
      <c r="A12" s="81" t="s">
        <v>131</v>
      </c>
      <c r="B12" s="77">
        <v>2878</v>
      </c>
      <c r="C12" s="75">
        <v>1347</v>
      </c>
      <c r="D12" s="75">
        <v>1119</v>
      </c>
      <c r="E12" s="75">
        <v>365</v>
      </c>
      <c r="F12" s="75">
        <v>47</v>
      </c>
      <c r="G12" s="75">
        <v>1189</v>
      </c>
      <c r="H12" s="75">
        <v>237</v>
      </c>
      <c r="I12" s="82">
        <v>28.6</v>
      </c>
      <c r="J12" s="82">
        <v>26</v>
      </c>
    </row>
    <row r="13" spans="1:10" ht="14.1" customHeight="1" x14ac:dyDescent="0.15">
      <c r="A13" s="81" t="s">
        <v>130</v>
      </c>
      <c r="B13" s="77">
        <v>2822</v>
      </c>
      <c r="C13" s="75">
        <v>1173</v>
      </c>
      <c r="D13" s="75">
        <v>1226</v>
      </c>
      <c r="E13" s="75">
        <v>382</v>
      </c>
      <c r="F13" s="75">
        <v>41</v>
      </c>
      <c r="G13" s="75">
        <v>1383</v>
      </c>
      <c r="H13" s="75">
        <v>220</v>
      </c>
      <c r="I13" s="82">
        <v>28.6</v>
      </c>
      <c r="J13" s="82">
        <v>26.2</v>
      </c>
    </row>
    <row r="14" spans="1:10" ht="14.1" customHeight="1" x14ac:dyDescent="0.15">
      <c r="A14" s="81" t="s">
        <v>129</v>
      </c>
      <c r="B14" s="77">
        <v>2737</v>
      </c>
      <c r="C14" s="75">
        <v>1161</v>
      </c>
      <c r="D14" s="75">
        <v>1119</v>
      </c>
      <c r="E14" s="75">
        <v>407</v>
      </c>
      <c r="F14" s="75">
        <v>50</v>
      </c>
      <c r="G14" s="75">
        <v>1391</v>
      </c>
      <c r="H14" s="75">
        <v>231</v>
      </c>
      <c r="I14" s="82">
        <v>28.5</v>
      </c>
      <c r="J14" s="82">
        <v>26.2</v>
      </c>
    </row>
    <row r="15" spans="1:10" ht="14.1" customHeight="1" x14ac:dyDescent="0.15">
      <c r="A15" s="81" t="s">
        <v>55</v>
      </c>
      <c r="B15" s="77">
        <v>2678</v>
      </c>
      <c r="C15" s="75">
        <v>1179</v>
      </c>
      <c r="D15" s="75">
        <v>1067</v>
      </c>
      <c r="E15" s="75">
        <v>389</v>
      </c>
      <c r="F15" s="75">
        <v>43</v>
      </c>
      <c r="G15" s="75">
        <v>1354</v>
      </c>
      <c r="H15" s="75">
        <v>239</v>
      </c>
      <c r="I15" s="82">
        <v>28.8</v>
      </c>
      <c r="J15" s="82">
        <v>26.4</v>
      </c>
    </row>
    <row r="16" spans="1:10" ht="14.1" customHeight="1" x14ac:dyDescent="0.15">
      <c r="A16" s="81" t="s">
        <v>128</v>
      </c>
      <c r="B16" s="77">
        <v>2622</v>
      </c>
      <c r="C16" s="75">
        <v>1157</v>
      </c>
      <c r="D16" s="75">
        <v>1005</v>
      </c>
      <c r="E16" s="75">
        <v>408</v>
      </c>
      <c r="F16" s="75">
        <v>52</v>
      </c>
      <c r="G16" s="75">
        <v>1337</v>
      </c>
      <c r="H16" s="75">
        <v>234</v>
      </c>
      <c r="I16" s="82">
        <v>28.5</v>
      </c>
      <c r="J16" s="82">
        <v>26.1</v>
      </c>
    </row>
    <row r="17" spans="1:11" ht="9" customHeight="1" x14ac:dyDescent="0.15">
      <c r="A17" s="81"/>
      <c r="B17" s="77"/>
      <c r="C17" s="75"/>
      <c r="D17" s="75"/>
      <c r="E17" s="75"/>
      <c r="F17" s="75"/>
      <c r="G17" s="75"/>
      <c r="H17" s="75"/>
      <c r="I17" s="82"/>
      <c r="J17" s="82"/>
    </row>
    <row r="18" spans="1:11" ht="14.1" customHeight="1" x14ac:dyDescent="0.15">
      <c r="A18" s="81" t="s">
        <v>127</v>
      </c>
      <c r="B18" s="77">
        <v>2494</v>
      </c>
      <c r="C18" s="75">
        <v>1055</v>
      </c>
      <c r="D18" s="75">
        <v>992</v>
      </c>
      <c r="E18" s="75">
        <v>394</v>
      </c>
      <c r="F18" s="75">
        <v>53</v>
      </c>
      <c r="G18" s="75">
        <v>1333</v>
      </c>
      <c r="H18" s="75">
        <v>203</v>
      </c>
      <c r="I18" s="82">
        <v>28.6</v>
      </c>
      <c r="J18" s="82">
        <v>26.3</v>
      </c>
    </row>
    <row r="19" spans="1:11" ht="14.1" customHeight="1" x14ac:dyDescent="0.15">
      <c r="A19" s="81" t="s">
        <v>126</v>
      </c>
      <c r="B19" s="77">
        <v>2593</v>
      </c>
      <c r="C19" s="75">
        <v>1219</v>
      </c>
      <c r="D19" s="75">
        <v>994</v>
      </c>
      <c r="E19" s="75">
        <v>333</v>
      </c>
      <c r="F19" s="75">
        <v>47</v>
      </c>
      <c r="G19" s="75">
        <v>1389</v>
      </c>
      <c r="H19" s="75">
        <v>258</v>
      </c>
      <c r="I19" s="82">
        <v>28.5</v>
      </c>
      <c r="J19" s="82">
        <v>26.3</v>
      </c>
    </row>
    <row r="20" spans="1:11" ht="14.1" customHeight="1" x14ac:dyDescent="0.15">
      <c r="A20" s="81" t="s">
        <v>125</v>
      </c>
      <c r="B20" s="77">
        <v>2370</v>
      </c>
      <c r="C20" s="75">
        <v>1164</v>
      </c>
      <c r="D20" s="75">
        <v>869</v>
      </c>
      <c r="E20" s="75">
        <v>299</v>
      </c>
      <c r="F20" s="75">
        <v>38</v>
      </c>
      <c r="G20" s="75">
        <v>1438</v>
      </c>
      <c r="H20" s="75">
        <v>266</v>
      </c>
      <c r="I20" s="82">
        <v>28.9</v>
      </c>
      <c r="J20" s="82">
        <v>26.6</v>
      </c>
    </row>
    <row r="21" spans="1:11" ht="14.1" customHeight="1" x14ac:dyDescent="0.15">
      <c r="A21" s="81" t="s">
        <v>124</v>
      </c>
      <c r="B21" s="77">
        <v>2609</v>
      </c>
      <c r="C21" s="75">
        <v>1225</v>
      </c>
      <c r="D21" s="75">
        <v>987</v>
      </c>
      <c r="E21" s="75">
        <v>351</v>
      </c>
      <c r="F21" s="75">
        <v>46</v>
      </c>
      <c r="G21" s="75">
        <v>1407</v>
      </c>
      <c r="H21" s="75">
        <v>249</v>
      </c>
      <c r="I21" s="82">
        <v>28.9</v>
      </c>
      <c r="J21" s="82">
        <v>26.6</v>
      </c>
    </row>
    <row r="22" spans="1:11" ht="14.1" customHeight="1" x14ac:dyDescent="0.15">
      <c r="A22" s="81" t="s">
        <v>123</v>
      </c>
      <c r="B22" s="77">
        <v>2480</v>
      </c>
      <c r="C22" s="75">
        <v>1190</v>
      </c>
      <c r="D22" s="75">
        <v>954</v>
      </c>
      <c r="E22" s="75">
        <v>299</v>
      </c>
      <c r="F22" s="75">
        <v>37</v>
      </c>
      <c r="G22" s="75">
        <v>1492</v>
      </c>
      <c r="H22" s="75">
        <v>235</v>
      </c>
      <c r="I22" s="82">
        <v>28.6</v>
      </c>
      <c r="J22" s="82">
        <v>26.4</v>
      </c>
    </row>
    <row r="23" spans="1:11" ht="9" customHeight="1" x14ac:dyDescent="0.15">
      <c r="A23" s="81"/>
      <c r="B23" s="77"/>
      <c r="C23" s="75"/>
      <c r="D23" s="75"/>
      <c r="E23" s="75"/>
      <c r="F23" s="75"/>
      <c r="G23" s="75"/>
      <c r="H23" s="75"/>
      <c r="I23" s="82"/>
      <c r="J23" s="82"/>
    </row>
    <row r="24" spans="1:11" ht="14.1" customHeight="1" x14ac:dyDescent="0.15">
      <c r="A24" s="81" t="s">
        <v>122</v>
      </c>
      <c r="B24" s="77">
        <v>2520</v>
      </c>
      <c r="C24" s="75">
        <v>1185</v>
      </c>
      <c r="D24" s="75">
        <v>943</v>
      </c>
      <c r="E24" s="75">
        <v>336</v>
      </c>
      <c r="F24" s="75">
        <v>56</v>
      </c>
      <c r="G24" s="80">
        <v>1460</v>
      </c>
      <c r="H24" s="75">
        <v>264</v>
      </c>
      <c r="I24" s="79">
        <v>28.7</v>
      </c>
      <c r="J24" s="78">
        <v>26.5</v>
      </c>
    </row>
    <row r="25" spans="1:11" ht="14.1" customHeight="1" x14ac:dyDescent="0.15">
      <c r="A25" s="81" t="s">
        <v>121</v>
      </c>
      <c r="B25" s="77">
        <v>2402</v>
      </c>
      <c r="C25" s="75">
        <v>1185</v>
      </c>
      <c r="D25" s="75">
        <v>888</v>
      </c>
      <c r="E25" s="75">
        <v>287</v>
      </c>
      <c r="F25" s="75">
        <v>42</v>
      </c>
      <c r="G25" s="80">
        <v>1488</v>
      </c>
      <c r="H25" s="75">
        <v>291</v>
      </c>
      <c r="I25" s="79">
        <v>28.7</v>
      </c>
      <c r="J25" s="78">
        <v>26.7</v>
      </c>
    </row>
    <row r="26" spans="1:11" ht="14.1" customHeight="1" x14ac:dyDescent="0.15">
      <c r="A26" s="81" t="s">
        <v>120</v>
      </c>
      <c r="B26" s="77">
        <v>2430</v>
      </c>
      <c r="C26" s="75">
        <v>1238</v>
      </c>
      <c r="D26" s="75">
        <v>852</v>
      </c>
      <c r="E26" s="75">
        <v>284</v>
      </c>
      <c r="F26" s="75">
        <v>56</v>
      </c>
      <c r="G26" s="80">
        <v>1347</v>
      </c>
      <c r="H26" s="75">
        <v>351</v>
      </c>
      <c r="I26" s="79">
        <v>28.8</v>
      </c>
      <c r="J26" s="78">
        <v>26.7</v>
      </c>
    </row>
    <row r="27" spans="1:11" ht="14.1" customHeight="1" x14ac:dyDescent="0.15">
      <c r="A27" s="81" t="s">
        <v>119</v>
      </c>
      <c r="B27" s="77">
        <v>2435</v>
      </c>
      <c r="C27" s="75">
        <v>1173</v>
      </c>
      <c r="D27" s="75">
        <v>909</v>
      </c>
      <c r="E27" s="75">
        <v>298</v>
      </c>
      <c r="F27" s="75">
        <v>55</v>
      </c>
      <c r="G27" s="80">
        <v>1525</v>
      </c>
      <c r="H27" s="75">
        <v>340</v>
      </c>
      <c r="I27" s="79">
        <v>28.7</v>
      </c>
      <c r="J27" s="78">
        <v>26.7</v>
      </c>
    </row>
    <row r="28" spans="1:11" ht="14.1" customHeight="1" x14ac:dyDescent="0.15">
      <c r="A28" s="81" t="s">
        <v>118</v>
      </c>
      <c r="B28" s="77">
        <v>2411</v>
      </c>
      <c r="C28" s="75">
        <v>1206</v>
      </c>
      <c r="D28" s="75">
        <v>891</v>
      </c>
      <c r="E28" s="75">
        <v>277</v>
      </c>
      <c r="F28" s="75">
        <v>37</v>
      </c>
      <c r="G28" s="80">
        <v>1507</v>
      </c>
      <c r="H28" s="75">
        <v>387</v>
      </c>
      <c r="I28" s="79">
        <v>28.8</v>
      </c>
      <c r="J28" s="78">
        <v>26.9</v>
      </c>
    </row>
    <row r="29" spans="1:11" ht="9" customHeight="1" x14ac:dyDescent="0.15">
      <c r="A29" s="81"/>
      <c r="B29" s="77"/>
      <c r="C29" s="75"/>
      <c r="D29" s="75"/>
      <c r="E29" s="75"/>
      <c r="F29" s="75"/>
      <c r="G29" s="80"/>
      <c r="H29" s="75"/>
      <c r="I29" s="79"/>
      <c r="J29" s="78"/>
    </row>
    <row r="30" spans="1:11" ht="14.1" customHeight="1" x14ac:dyDescent="0.15">
      <c r="A30" s="76" t="s">
        <v>117</v>
      </c>
      <c r="B30" s="77">
        <v>2374</v>
      </c>
      <c r="C30" s="75">
        <v>1229</v>
      </c>
      <c r="D30" s="75">
        <v>887</v>
      </c>
      <c r="E30" s="75">
        <v>220</v>
      </c>
      <c r="F30" s="75">
        <v>38</v>
      </c>
      <c r="G30" s="75">
        <v>1588</v>
      </c>
      <c r="H30" s="75">
        <v>407</v>
      </c>
      <c r="I30" s="74">
        <v>28.8</v>
      </c>
      <c r="J30" s="74">
        <v>27.7</v>
      </c>
      <c r="K30" s="71"/>
    </row>
    <row r="31" spans="1:11" ht="14.1" customHeight="1" x14ac:dyDescent="0.15">
      <c r="A31" s="76" t="s">
        <v>116</v>
      </c>
      <c r="B31" s="77">
        <v>2355</v>
      </c>
      <c r="C31" s="75">
        <v>1213</v>
      </c>
      <c r="D31" s="75">
        <v>882</v>
      </c>
      <c r="E31" s="75">
        <v>233</v>
      </c>
      <c r="F31" s="75">
        <v>27</v>
      </c>
      <c r="G31" s="75">
        <v>1477</v>
      </c>
      <c r="H31" s="75">
        <v>439</v>
      </c>
      <c r="I31" s="74">
        <v>29.2</v>
      </c>
      <c r="J31" s="74">
        <v>27.3</v>
      </c>
      <c r="K31" s="71"/>
    </row>
    <row r="32" spans="1:11" ht="14.1" customHeight="1" x14ac:dyDescent="0.15">
      <c r="A32" s="76" t="s">
        <v>115</v>
      </c>
      <c r="B32" s="77">
        <v>2335</v>
      </c>
      <c r="C32" s="75">
        <v>1250</v>
      </c>
      <c r="D32" s="75">
        <v>833</v>
      </c>
      <c r="E32" s="75">
        <v>213</v>
      </c>
      <c r="F32" s="75">
        <v>39</v>
      </c>
      <c r="G32" s="75">
        <v>1429</v>
      </c>
      <c r="H32" s="75">
        <v>456</v>
      </c>
      <c r="I32" s="74">
        <v>29.2</v>
      </c>
      <c r="J32" s="74">
        <v>27.7</v>
      </c>
      <c r="K32" s="71"/>
    </row>
    <row r="33" spans="1:11" ht="14.1" customHeight="1" x14ac:dyDescent="0.15">
      <c r="A33" s="76" t="s">
        <v>114</v>
      </c>
      <c r="B33" s="77">
        <v>2244</v>
      </c>
      <c r="C33" s="75">
        <v>1124</v>
      </c>
      <c r="D33" s="75">
        <v>834</v>
      </c>
      <c r="E33" s="75">
        <v>249</v>
      </c>
      <c r="F33" s="75">
        <v>37</v>
      </c>
      <c r="G33" s="75">
        <v>1390</v>
      </c>
      <c r="H33" s="75">
        <v>438</v>
      </c>
      <c r="I33" s="74">
        <v>29.7</v>
      </c>
      <c r="J33" s="74">
        <v>27.7</v>
      </c>
      <c r="K33" s="71"/>
    </row>
    <row r="34" spans="1:11" ht="14.1" customHeight="1" x14ac:dyDescent="0.15">
      <c r="A34" s="76" t="s">
        <v>113</v>
      </c>
      <c r="B34" s="77">
        <v>2223</v>
      </c>
      <c r="C34" s="75">
        <v>1109</v>
      </c>
      <c r="D34" s="75">
        <v>872</v>
      </c>
      <c r="E34" s="75">
        <v>203</v>
      </c>
      <c r="F34" s="75">
        <v>39</v>
      </c>
      <c r="G34" s="75">
        <v>1369</v>
      </c>
      <c r="H34" s="75">
        <v>424</v>
      </c>
      <c r="I34" s="74">
        <v>29.4</v>
      </c>
      <c r="J34" s="74">
        <v>27.8</v>
      </c>
      <c r="K34" s="71"/>
    </row>
    <row r="35" spans="1:11" ht="9" customHeight="1" x14ac:dyDescent="0.15">
      <c r="A35" s="76"/>
      <c r="B35" s="77"/>
      <c r="C35" s="75"/>
      <c r="D35" s="75"/>
      <c r="E35" s="75"/>
      <c r="F35" s="75"/>
      <c r="G35" s="75"/>
      <c r="H35" s="75"/>
      <c r="I35" s="74"/>
      <c r="J35" s="74"/>
      <c r="K35" s="71"/>
    </row>
    <row r="36" spans="1:11" s="71" customFormat="1" ht="14.1" customHeight="1" x14ac:dyDescent="0.15">
      <c r="A36" s="76" t="s">
        <v>112</v>
      </c>
      <c r="B36" s="77">
        <v>2177</v>
      </c>
      <c r="C36" s="75">
        <v>1094</v>
      </c>
      <c r="D36" s="75">
        <v>830</v>
      </c>
      <c r="E36" s="75">
        <v>220</v>
      </c>
      <c r="F36" s="75">
        <v>33</v>
      </c>
      <c r="G36" s="75">
        <v>1378</v>
      </c>
      <c r="H36" s="75">
        <v>420</v>
      </c>
      <c r="I36" s="74">
        <v>29.9</v>
      </c>
      <c r="J36" s="74">
        <v>28.1</v>
      </c>
    </row>
    <row r="37" spans="1:11" ht="14.1" customHeight="1" x14ac:dyDescent="0.15">
      <c r="A37" s="76" t="s">
        <v>111</v>
      </c>
      <c r="B37" s="77">
        <v>2146</v>
      </c>
      <c r="C37" s="75">
        <v>1088</v>
      </c>
      <c r="D37" s="75">
        <v>789</v>
      </c>
      <c r="E37" s="75">
        <v>215</v>
      </c>
      <c r="F37" s="75">
        <v>54</v>
      </c>
      <c r="G37" s="75">
        <v>1310</v>
      </c>
      <c r="H37" s="75">
        <v>414</v>
      </c>
      <c r="I37" s="74">
        <v>30.3</v>
      </c>
      <c r="J37" s="74">
        <v>28.3</v>
      </c>
      <c r="K37" s="71"/>
    </row>
    <row r="38" spans="1:11" ht="14.1" customHeight="1" x14ac:dyDescent="0.15">
      <c r="A38" s="76" t="s">
        <v>110</v>
      </c>
      <c r="B38" s="77">
        <v>2223</v>
      </c>
      <c r="C38" s="75">
        <v>1065</v>
      </c>
      <c r="D38" s="75">
        <v>874</v>
      </c>
      <c r="E38" s="75">
        <v>243</v>
      </c>
      <c r="F38" s="75">
        <v>41</v>
      </c>
      <c r="G38" s="75">
        <v>1285</v>
      </c>
      <c r="H38" s="75">
        <v>435</v>
      </c>
      <c r="I38" s="74">
        <v>29.9</v>
      </c>
      <c r="J38" s="74">
        <v>28.3</v>
      </c>
      <c r="K38" s="71"/>
    </row>
    <row r="39" spans="1:11" ht="14.1" customHeight="1" x14ac:dyDescent="0.15">
      <c r="A39" s="76" t="s">
        <v>109</v>
      </c>
      <c r="B39" s="77">
        <v>2113</v>
      </c>
      <c r="C39" s="75">
        <v>1022</v>
      </c>
      <c r="D39" s="75">
        <v>816</v>
      </c>
      <c r="E39" s="75">
        <v>234</v>
      </c>
      <c r="F39" s="75">
        <v>41</v>
      </c>
      <c r="G39" s="75">
        <v>1251</v>
      </c>
      <c r="H39" s="75">
        <v>410</v>
      </c>
      <c r="I39" s="74">
        <v>30.7</v>
      </c>
      <c r="J39" s="74">
        <v>28.7</v>
      </c>
      <c r="K39" s="71"/>
    </row>
    <row r="40" spans="1:11" ht="14.1" customHeight="1" x14ac:dyDescent="0.15">
      <c r="A40" s="76" t="s">
        <v>108</v>
      </c>
      <c r="B40" s="77">
        <v>2062</v>
      </c>
      <c r="C40" s="75">
        <v>976</v>
      </c>
      <c r="D40" s="75">
        <v>793</v>
      </c>
      <c r="E40" s="75">
        <v>256</v>
      </c>
      <c r="F40" s="75">
        <v>37</v>
      </c>
      <c r="G40" s="75">
        <v>1271</v>
      </c>
      <c r="H40" s="75">
        <v>416</v>
      </c>
      <c r="I40" s="74">
        <v>30.3</v>
      </c>
      <c r="J40" s="74">
        <v>28.6</v>
      </c>
      <c r="K40" s="71"/>
    </row>
    <row r="41" spans="1:11" ht="9" customHeight="1" x14ac:dyDescent="0.15">
      <c r="A41" s="76"/>
      <c r="B41" s="77"/>
      <c r="C41" s="75"/>
      <c r="D41" s="75"/>
      <c r="E41" s="75"/>
      <c r="F41" s="75"/>
      <c r="G41" s="75"/>
      <c r="H41" s="75"/>
      <c r="I41" s="74"/>
      <c r="J41" s="74"/>
      <c r="K41" s="71"/>
    </row>
    <row r="42" spans="1:11" ht="14.1" customHeight="1" x14ac:dyDescent="0.15">
      <c r="A42" s="76" t="s">
        <v>107</v>
      </c>
      <c r="B42" s="77">
        <v>2121</v>
      </c>
      <c r="C42" s="75">
        <v>1020</v>
      </c>
      <c r="D42" s="75">
        <v>799</v>
      </c>
      <c r="E42" s="75">
        <v>255</v>
      </c>
      <c r="F42" s="75">
        <v>47</v>
      </c>
      <c r="G42" s="75">
        <v>1156</v>
      </c>
      <c r="H42" s="75">
        <v>388</v>
      </c>
      <c r="I42" s="74">
        <v>30.5</v>
      </c>
      <c r="J42" s="74">
        <v>28.6</v>
      </c>
      <c r="K42" s="71"/>
    </row>
    <row r="43" spans="1:11" ht="14.1" customHeight="1" x14ac:dyDescent="0.15">
      <c r="A43" s="76" t="s">
        <v>106</v>
      </c>
      <c r="B43" s="77">
        <v>2111</v>
      </c>
      <c r="C43" s="75">
        <v>987</v>
      </c>
      <c r="D43" s="75">
        <v>817</v>
      </c>
      <c r="E43" s="75">
        <v>259</v>
      </c>
      <c r="F43" s="75">
        <v>48</v>
      </c>
      <c r="G43" s="75">
        <v>1216</v>
      </c>
      <c r="H43" s="75">
        <v>374</v>
      </c>
      <c r="I43" s="74">
        <v>31</v>
      </c>
      <c r="J43" s="74">
        <v>29.2</v>
      </c>
      <c r="K43" s="71"/>
    </row>
    <row r="44" spans="1:11" ht="14.1" customHeight="1" x14ac:dyDescent="0.15">
      <c r="A44" s="76" t="s">
        <v>105</v>
      </c>
      <c r="B44" s="77">
        <v>2043</v>
      </c>
      <c r="C44" s="75">
        <v>967</v>
      </c>
      <c r="D44" s="75">
        <v>783</v>
      </c>
      <c r="E44" s="75">
        <v>240</v>
      </c>
      <c r="F44" s="75">
        <v>53</v>
      </c>
      <c r="G44" s="75">
        <v>1171</v>
      </c>
      <c r="H44" s="75">
        <v>381</v>
      </c>
      <c r="I44" s="74">
        <v>31</v>
      </c>
      <c r="J44" s="74">
        <v>29.2</v>
      </c>
      <c r="K44" s="71"/>
    </row>
    <row r="45" spans="1:11" ht="14.1" customHeight="1" x14ac:dyDescent="0.15">
      <c r="A45" s="76" t="s">
        <v>104</v>
      </c>
      <c r="B45" s="77">
        <v>2079</v>
      </c>
      <c r="C45" s="75">
        <v>978</v>
      </c>
      <c r="D45" s="75">
        <v>801</v>
      </c>
      <c r="E45" s="75">
        <v>250</v>
      </c>
      <c r="F45" s="75">
        <v>50</v>
      </c>
      <c r="G45" s="75">
        <v>1187</v>
      </c>
      <c r="H45" s="75">
        <v>368</v>
      </c>
      <c r="I45" s="74">
        <v>30.8</v>
      </c>
      <c r="J45" s="74">
        <v>29.3</v>
      </c>
      <c r="K45" s="71"/>
    </row>
    <row r="46" spans="1:11" ht="14.1" customHeight="1" x14ac:dyDescent="0.15">
      <c r="A46" s="76" t="s">
        <v>103</v>
      </c>
      <c r="B46" s="75">
        <v>2013</v>
      </c>
      <c r="C46" s="75">
        <v>959</v>
      </c>
      <c r="D46" s="75">
        <v>770</v>
      </c>
      <c r="E46" s="75">
        <v>232</v>
      </c>
      <c r="F46" s="75">
        <v>52</v>
      </c>
      <c r="G46" s="75">
        <v>1139</v>
      </c>
      <c r="H46" s="75">
        <v>354</v>
      </c>
      <c r="I46" s="74">
        <v>30.6</v>
      </c>
      <c r="J46" s="74">
        <v>29</v>
      </c>
      <c r="K46" s="71"/>
    </row>
    <row r="47" spans="1:11" ht="14.1" customHeight="1" x14ac:dyDescent="0.15">
      <c r="A47" s="76" t="s">
        <v>102</v>
      </c>
      <c r="B47" s="75">
        <v>1973</v>
      </c>
      <c r="C47" s="75">
        <v>966</v>
      </c>
      <c r="D47" s="75">
        <v>702</v>
      </c>
      <c r="E47" s="75">
        <v>254</v>
      </c>
      <c r="F47" s="75">
        <v>51</v>
      </c>
      <c r="G47" s="75">
        <v>1146</v>
      </c>
      <c r="H47" s="75">
        <v>357</v>
      </c>
      <c r="I47" s="74">
        <v>30.9</v>
      </c>
      <c r="J47" s="74">
        <v>29.4</v>
      </c>
      <c r="K47" s="71"/>
    </row>
    <row r="48" spans="1:11" ht="14.1" customHeight="1" x14ac:dyDescent="0.15">
      <c r="A48" s="76" t="s">
        <v>101</v>
      </c>
      <c r="B48" s="75">
        <v>1886</v>
      </c>
      <c r="C48" s="75">
        <v>880</v>
      </c>
      <c r="D48" s="75">
        <v>707</v>
      </c>
      <c r="E48" s="75">
        <v>252</v>
      </c>
      <c r="F48" s="75">
        <v>47</v>
      </c>
      <c r="G48" s="75">
        <v>1104</v>
      </c>
      <c r="H48" s="75">
        <v>327</v>
      </c>
      <c r="I48" s="74">
        <v>30.5</v>
      </c>
      <c r="J48" s="74">
        <v>29.2</v>
      </c>
      <c r="K48" s="71"/>
    </row>
    <row r="49" spans="1:11" ht="14.1" customHeight="1" x14ac:dyDescent="0.15">
      <c r="A49" s="76" t="s">
        <v>100</v>
      </c>
      <c r="B49" s="75">
        <v>1840</v>
      </c>
      <c r="C49" s="75">
        <v>887</v>
      </c>
      <c r="D49" s="75">
        <v>684</v>
      </c>
      <c r="E49" s="75">
        <v>230</v>
      </c>
      <c r="F49" s="75">
        <v>39</v>
      </c>
      <c r="G49" s="75">
        <v>1057</v>
      </c>
      <c r="H49" s="75">
        <v>357</v>
      </c>
      <c r="I49" s="74">
        <v>30.9</v>
      </c>
      <c r="J49" s="74">
        <v>29.5</v>
      </c>
      <c r="K49" s="71"/>
    </row>
    <row r="50" spans="1:11" ht="14.1" customHeight="1" x14ac:dyDescent="0.15">
      <c r="A50" s="81" t="s">
        <v>25</v>
      </c>
      <c r="B50" s="75">
        <v>1643</v>
      </c>
      <c r="C50" s="75">
        <v>824</v>
      </c>
      <c r="D50" s="75">
        <v>588</v>
      </c>
      <c r="E50" s="75">
        <v>193</v>
      </c>
      <c r="F50" s="75">
        <v>38</v>
      </c>
      <c r="G50" s="75">
        <v>1076</v>
      </c>
      <c r="H50" s="75">
        <v>318</v>
      </c>
      <c r="I50" s="74">
        <v>31.2</v>
      </c>
      <c r="J50" s="74">
        <v>29.5</v>
      </c>
      <c r="K50" s="71"/>
    </row>
    <row r="51" spans="1:11" ht="14.1" customHeight="1" x14ac:dyDescent="0.15">
      <c r="A51" s="418"/>
      <c r="B51" s="73"/>
      <c r="C51" s="73"/>
      <c r="D51" s="73"/>
      <c r="E51" s="73"/>
      <c r="F51" s="73"/>
      <c r="G51" s="73"/>
      <c r="H51" s="73"/>
      <c r="I51" s="72"/>
      <c r="J51" s="72"/>
      <c r="K51" s="71"/>
    </row>
    <row r="52" spans="1:11" s="66" customFormat="1" ht="15" customHeight="1" x14ac:dyDescent="0.15">
      <c r="A52" s="70" t="s">
        <v>99</v>
      </c>
    </row>
    <row r="53" spans="1:11" s="66" customFormat="1" ht="12" x14ac:dyDescent="0.15">
      <c r="A53" s="69" t="s">
        <v>98</v>
      </c>
    </row>
    <row r="54" spans="1:11" s="66" customFormat="1" ht="12" x14ac:dyDescent="0.15"/>
    <row r="55" spans="1:11" s="67" customFormat="1" ht="12" x14ac:dyDescent="0.15">
      <c r="A55" s="68"/>
    </row>
    <row r="56" spans="1:11" s="66" customFormat="1" ht="12" x14ac:dyDescent="0.15"/>
    <row r="57" spans="1:11" s="66" customFormat="1" ht="12" x14ac:dyDescent="0.15"/>
    <row r="58" spans="1:11" s="66" customFormat="1" ht="12" x14ac:dyDescent="0.15"/>
  </sheetData>
  <mergeCells count="5">
    <mergeCell ref="I3:J3"/>
    <mergeCell ref="G3:G4"/>
    <mergeCell ref="H3:H4"/>
    <mergeCell ref="A3:A4"/>
    <mergeCell ref="B3:F3"/>
  </mergeCells>
  <phoneticPr fontId="1"/>
  <pageMargins left="0.70866141732283472" right="0.78740157480314965" top="0.55118110236220474" bottom="0.59055118110236227" header="0.51181102362204722" footer="0.51181102362204722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2"/>
  <sheetViews>
    <sheetView zoomScaleNormal="100" zoomScaleSheetLayoutView="100" workbookViewId="0">
      <pane ySplit="5" topLeftCell="A6" activePane="bottomLeft" state="frozen"/>
      <selection pane="bottomLeft"/>
    </sheetView>
  </sheetViews>
  <sheetFormatPr defaultColWidth="12.375" defaultRowHeight="13.5" x14ac:dyDescent="0.15"/>
  <cols>
    <col min="1" max="1" width="11.375" style="87" customWidth="1"/>
    <col min="2" max="7" width="7.625" style="87" customWidth="1"/>
    <col min="8" max="8" width="8.625" style="87" customWidth="1"/>
    <col min="9" max="14" width="7.625" style="87" customWidth="1"/>
    <col min="15" max="15" width="8.625" style="87" customWidth="1"/>
    <col min="16" max="16" width="8.75" style="87" customWidth="1"/>
    <col min="17" max="16384" width="12.375" style="87"/>
  </cols>
  <sheetData>
    <row r="1" spans="1:16" ht="24" customHeight="1" x14ac:dyDescent="0.15">
      <c r="A1" s="431" t="s">
        <v>189</v>
      </c>
      <c r="P1" s="121"/>
    </row>
    <row r="2" spans="1:16" ht="7.5" customHeight="1" x14ac:dyDescent="0.15">
      <c r="A2" s="120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</row>
    <row r="3" spans="1:16" s="117" customFormat="1" ht="11.45" customHeight="1" x14ac:dyDescent="0.15">
      <c r="A3" s="463" t="s">
        <v>95</v>
      </c>
      <c r="B3" s="466" t="s">
        <v>188</v>
      </c>
      <c r="C3" s="467"/>
      <c r="D3" s="467"/>
      <c r="E3" s="467"/>
      <c r="F3" s="467"/>
      <c r="G3" s="467"/>
      <c r="H3" s="468"/>
      <c r="I3" s="466" t="s">
        <v>187</v>
      </c>
      <c r="J3" s="467"/>
      <c r="K3" s="467"/>
      <c r="L3" s="467"/>
      <c r="M3" s="467"/>
      <c r="N3" s="467"/>
      <c r="O3" s="468"/>
      <c r="P3" s="469" t="s">
        <v>186</v>
      </c>
    </row>
    <row r="4" spans="1:16" s="117" customFormat="1" ht="11.45" customHeight="1" x14ac:dyDescent="0.15">
      <c r="A4" s="464"/>
      <c r="B4" s="400" t="s">
        <v>185</v>
      </c>
      <c r="C4" s="119"/>
      <c r="D4" s="119"/>
      <c r="E4" s="400" t="s">
        <v>184</v>
      </c>
      <c r="F4" s="119"/>
      <c r="G4" s="119"/>
      <c r="H4" s="400" t="s">
        <v>183</v>
      </c>
      <c r="I4" s="472" t="s">
        <v>182</v>
      </c>
      <c r="J4" s="473"/>
      <c r="K4" s="474"/>
      <c r="L4" s="472" t="s">
        <v>181</v>
      </c>
      <c r="M4" s="473"/>
      <c r="N4" s="474"/>
      <c r="O4" s="400" t="s">
        <v>180</v>
      </c>
      <c r="P4" s="470"/>
    </row>
    <row r="5" spans="1:16" s="117" customFormat="1" ht="11.45" customHeight="1" x14ac:dyDescent="0.15">
      <c r="A5" s="465"/>
      <c r="B5" s="401"/>
      <c r="C5" s="118" t="s">
        <v>87</v>
      </c>
      <c r="D5" s="118" t="s">
        <v>86</v>
      </c>
      <c r="E5" s="401"/>
      <c r="F5" s="118" t="s">
        <v>87</v>
      </c>
      <c r="G5" s="118" t="s">
        <v>86</v>
      </c>
      <c r="H5" s="401" t="s">
        <v>175</v>
      </c>
      <c r="I5" s="401" t="s">
        <v>178</v>
      </c>
      <c r="J5" s="401" t="s">
        <v>177</v>
      </c>
      <c r="K5" s="401" t="s">
        <v>179</v>
      </c>
      <c r="L5" s="401" t="s">
        <v>178</v>
      </c>
      <c r="M5" s="401" t="s">
        <v>177</v>
      </c>
      <c r="N5" s="401" t="s">
        <v>176</v>
      </c>
      <c r="O5" s="401" t="s">
        <v>175</v>
      </c>
      <c r="P5" s="471"/>
    </row>
    <row r="6" spans="1:16" ht="9" customHeight="1" x14ac:dyDescent="0.15">
      <c r="A6" s="94"/>
      <c r="B6" s="104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</row>
    <row r="7" spans="1:16" s="108" customFormat="1" x14ac:dyDescent="0.15">
      <c r="A7" s="112" t="s">
        <v>174</v>
      </c>
      <c r="B7" s="111">
        <v>2405</v>
      </c>
      <c r="C7" s="114">
        <v>1208</v>
      </c>
      <c r="D7" s="114">
        <v>1197</v>
      </c>
      <c r="E7" s="114">
        <v>1888</v>
      </c>
      <c r="F7" s="114">
        <v>980</v>
      </c>
      <c r="G7" s="114">
        <v>908</v>
      </c>
      <c r="H7" s="114">
        <v>517</v>
      </c>
      <c r="I7" s="114">
        <v>4248</v>
      </c>
      <c r="J7" s="114">
        <v>6394</v>
      </c>
      <c r="K7" s="114">
        <v>10642</v>
      </c>
      <c r="L7" s="114">
        <v>4221</v>
      </c>
      <c r="M7" s="114">
        <v>6475</v>
      </c>
      <c r="N7" s="114">
        <v>10696</v>
      </c>
      <c r="O7" s="114">
        <v>-54</v>
      </c>
      <c r="P7" s="114">
        <v>463</v>
      </c>
    </row>
    <row r="8" spans="1:16" x14ac:dyDescent="0.15">
      <c r="A8" s="95" t="s">
        <v>150</v>
      </c>
      <c r="B8" s="107">
        <v>222</v>
      </c>
      <c r="C8" s="113">
        <v>103</v>
      </c>
      <c r="D8" s="113">
        <v>119</v>
      </c>
      <c r="E8" s="113">
        <v>211</v>
      </c>
      <c r="F8" s="113">
        <v>103</v>
      </c>
      <c r="G8" s="113">
        <v>108</v>
      </c>
      <c r="H8" s="113">
        <v>11</v>
      </c>
      <c r="I8" s="113">
        <v>154</v>
      </c>
      <c r="J8" s="113">
        <v>242</v>
      </c>
      <c r="K8" s="113">
        <v>396</v>
      </c>
      <c r="L8" s="113">
        <v>188</v>
      </c>
      <c r="M8" s="113">
        <v>278</v>
      </c>
      <c r="N8" s="113">
        <v>466</v>
      </c>
      <c r="O8" s="113">
        <v>-70</v>
      </c>
      <c r="P8" s="113">
        <v>-59</v>
      </c>
    </row>
    <row r="9" spans="1:16" x14ac:dyDescent="0.15">
      <c r="A9" s="95">
        <v>2</v>
      </c>
      <c r="B9" s="107">
        <v>184</v>
      </c>
      <c r="C9" s="113">
        <v>102</v>
      </c>
      <c r="D9" s="113">
        <v>82</v>
      </c>
      <c r="E9" s="113">
        <v>166</v>
      </c>
      <c r="F9" s="113">
        <v>83</v>
      </c>
      <c r="G9" s="113">
        <v>83</v>
      </c>
      <c r="H9" s="113">
        <v>18</v>
      </c>
      <c r="I9" s="113">
        <v>197</v>
      </c>
      <c r="J9" s="113">
        <v>313</v>
      </c>
      <c r="K9" s="113">
        <v>510</v>
      </c>
      <c r="L9" s="113">
        <v>142</v>
      </c>
      <c r="M9" s="113">
        <v>344</v>
      </c>
      <c r="N9" s="113">
        <v>486</v>
      </c>
      <c r="O9" s="113">
        <v>24</v>
      </c>
      <c r="P9" s="113">
        <v>42</v>
      </c>
    </row>
    <row r="10" spans="1:16" x14ac:dyDescent="0.15">
      <c r="A10" s="95">
        <v>3</v>
      </c>
      <c r="B10" s="107">
        <v>205</v>
      </c>
      <c r="C10" s="113">
        <v>103</v>
      </c>
      <c r="D10" s="113">
        <v>102</v>
      </c>
      <c r="E10" s="113">
        <v>163</v>
      </c>
      <c r="F10" s="113">
        <v>72</v>
      </c>
      <c r="G10" s="113">
        <v>91</v>
      </c>
      <c r="H10" s="113">
        <v>42</v>
      </c>
      <c r="I10" s="113">
        <v>750</v>
      </c>
      <c r="J10" s="113">
        <v>1151</v>
      </c>
      <c r="K10" s="113">
        <v>1901</v>
      </c>
      <c r="L10" s="113">
        <v>1451</v>
      </c>
      <c r="M10" s="113">
        <v>2347</v>
      </c>
      <c r="N10" s="113">
        <v>3798</v>
      </c>
      <c r="O10" s="113">
        <v>-1897</v>
      </c>
      <c r="P10" s="113">
        <v>-1855</v>
      </c>
    </row>
    <row r="11" spans="1:16" x14ac:dyDescent="0.15">
      <c r="A11" s="95">
        <v>4</v>
      </c>
      <c r="B11" s="107">
        <v>206</v>
      </c>
      <c r="C11" s="113">
        <v>106</v>
      </c>
      <c r="D11" s="113">
        <v>100</v>
      </c>
      <c r="E11" s="113">
        <v>174</v>
      </c>
      <c r="F11" s="113">
        <v>94</v>
      </c>
      <c r="G11" s="113">
        <v>80</v>
      </c>
      <c r="H11" s="113">
        <v>32</v>
      </c>
      <c r="I11" s="113">
        <v>1259</v>
      </c>
      <c r="J11" s="113">
        <v>1875</v>
      </c>
      <c r="K11" s="113">
        <v>3134</v>
      </c>
      <c r="L11" s="113">
        <v>523</v>
      </c>
      <c r="M11" s="113">
        <v>884</v>
      </c>
      <c r="N11" s="113">
        <v>1407</v>
      </c>
      <c r="O11" s="113">
        <v>1727</v>
      </c>
      <c r="P11" s="113">
        <v>1759</v>
      </c>
    </row>
    <row r="12" spans="1:16" x14ac:dyDescent="0.15">
      <c r="A12" s="95">
        <v>5</v>
      </c>
      <c r="B12" s="107">
        <v>183</v>
      </c>
      <c r="C12" s="113">
        <v>85</v>
      </c>
      <c r="D12" s="113">
        <v>98</v>
      </c>
      <c r="E12" s="113">
        <v>144</v>
      </c>
      <c r="F12" s="113">
        <v>74</v>
      </c>
      <c r="G12" s="113">
        <v>70</v>
      </c>
      <c r="H12" s="113">
        <v>39</v>
      </c>
      <c r="I12" s="113">
        <v>262</v>
      </c>
      <c r="J12" s="113">
        <v>361</v>
      </c>
      <c r="K12" s="113">
        <v>623</v>
      </c>
      <c r="L12" s="113">
        <v>209</v>
      </c>
      <c r="M12" s="113">
        <v>318</v>
      </c>
      <c r="N12" s="113">
        <v>527</v>
      </c>
      <c r="O12" s="113">
        <v>96</v>
      </c>
      <c r="P12" s="113">
        <v>135</v>
      </c>
    </row>
    <row r="13" spans="1:16" x14ac:dyDescent="0.15">
      <c r="A13" s="95">
        <v>6</v>
      </c>
      <c r="B13" s="107">
        <v>186</v>
      </c>
      <c r="C13" s="113">
        <v>90</v>
      </c>
      <c r="D13" s="113">
        <v>96</v>
      </c>
      <c r="E13" s="113">
        <v>148</v>
      </c>
      <c r="F13" s="113">
        <v>67</v>
      </c>
      <c r="G13" s="113">
        <v>81</v>
      </c>
      <c r="H13" s="113">
        <v>38</v>
      </c>
      <c r="I13" s="113">
        <v>220</v>
      </c>
      <c r="J13" s="113">
        <v>299</v>
      </c>
      <c r="K13" s="113">
        <v>519</v>
      </c>
      <c r="L13" s="113">
        <v>199</v>
      </c>
      <c r="M13" s="113">
        <v>291</v>
      </c>
      <c r="N13" s="113">
        <v>490</v>
      </c>
      <c r="O13" s="113">
        <v>29</v>
      </c>
      <c r="P13" s="113">
        <v>67</v>
      </c>
    </row>
    <row r="14" spans="1:16" ht="4.5" customHeight="1" x14ac:dyDescent="0.15">
      <c r="A14" s="95"/>
      <c r="B14" s="107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</row>
    <row r="15" spans="1:16" x14ac:dyDescent="0.15">
      <c r="A15" s="95">
        <v>7</v>
      </c>
      <c r="B15" s="107">
        <v>244</v>
      </c>
      <c r="C15" s="113">
        <v>123</v>
      </c>
      <c r="D15" s="113">
        <v>121</v>
      </c>
      <c r="E15" s="113">
        <v>138</v>
      </c>
      <c r="F15" s="113">
        <v>85</v>
      </c>
      <c r="G15" s="113">
        <v>53</v>
      </c>
      <c r="H15" s="113">
        <v>106</v>
      </c>
      <c r="I15" s="113">
        <v>217</v>
      </c>
      <c r="J15" s="113">
        <v>425</v>
      </c>
      <c r="K15" s="113">
        <v>642</v>
      </c>
      <c r="L15" s="113">
        <v>268</v>
      </c>
      <c r="M15" s="113">
        <v>485</v>
      </c>
      <c r="N15" s="113">
        <v>753</v>
      </c>
      <c r="O15" s="113">
        <v>-111</v>
      </c>
      <c r="P15" s="113">
        <v>-5</v>
      </c>
    </row>
    <row r="16" spans="1:16" x14ac:dyDescent="0.15">
      <c r="A16" s="95">
        <v>8</v>
      </c>
      <c r="B16" s="107">
        <v>209</v>
      </c>
      <c r="C16" s="113">
        <v>102</v>
      </c>
      <c r="D16" s="113">
        <v>107</v>
      </c>
      <c r="E16" s="113">
        <v>122</v>
      </c>
      <c r="F16" s="113">
        <v>67</v>
      </c>
      <c r="G16" s="113">
        <v>55</v>
      </c>
      <c r="H16" s="113">
        <v>87</v>
      </c>
      <c r="I16" s="113">
        <v>242</v>
      </c>
      <c r="J16" s="113">
        <v>395</v>
      </c>
      <c r="K16" s="113">
        <v>637</v>
      </c>
      <c r="L16" s="113">
        <v>260</v>
      </c>
      <c r="M16" s="113">
        <v>389</v>
      </c>
      <c r="N16" s="113">
        <v>649</v>
      </c>
      <c r="O16" s="113">
        <v>-12</v>
      </c>
      <c r="P16" s="113">
        <v>75</v>
      </c>
    </row>
    <row r="17" spans="1:16" x14ac:dyDescent="0.15">
      <c r="A17" s="95">
        <v>9</v>
      </c>
      <c r="B17" s="107">
        <v>185</v>
      </c>
      <c r="C17" s="113">
        <v>88</v>
      </c>
      <c r="D17" s="113">
        <v>97</v>
      </c>
      <c r="E17" s="113">
        <v>143</v>
      </c>
      <c r="F17" s="113">
        <v>65</v>
      </c>
      <c r="G17" s="113">
        <v>78</v>
      </c>
      <c r="H17" s="113">
        <v>42</v>
      </c>
      <c r="I17" s="113">
        <v>256</v>
      </c>
      <c r="J17" s="113">
        <v>391</v>
      </c>
      <c r="K17" s="113">
        <v>647</v>
      </c>
      <c r="L17" s="113">
        <v>234</v>
      </c>
      <c r="M17" s="113">
        <v>378</v>
      </c>
      <c r="N17" s="113">
        <v>612</v>
      </c>
      <c r="O17" s="113">
        <v>35</v>
      </c>
      <c r="P17" s="113">
        <v>77</v>
      </c>
    </row>
    <row r="18" spans="1:16" x14ac:dyDescent="0.15">
      <c r="A18" s="95">
        <v>10</v>
      </c>
      <c r="B18" s="107">
        <v>225</v>
      </c>
      <c r="C18" s="113">
        <v>114</v>
      </c>
      <c r="D18" s="113">
        <v>111</v>
      </c>
      <c r="E18" s="113">
        <v>180</v>
      </c>
      <c r="F18" s="113">
        <v>103</v>
      </c>
      <c r="G18" s="113">
        <v>77</v>
      </c>
      <c r="H18" s="113">
        <v>45</v>
      </c>
      <c r="I18" s="113">
        <v>263</v>
      </c>
      <c r="J18" s="113">
        <v>401</v>
      </c>
      <c r="K18" s="113">
        <v>664</v>
      </c>
      <c r="L18" s="113">
        <v>287</v>
      </c>
      <c r="M18" s="113">
        <v>340</v>
      </c>
      <c r="N18" s="113">
        <v>627</v>
      </c>
      <c r="O18" s="113">
        <v>37</v>
      </c>
      <c r="P18" s="113">
        <v>82</v>
      </c>
    </row>
    <row r="19" spans="1:16" x14ac:dyDescent="0.15">
      <c r="A19" s="95">
        <v>11</v>
      </c>
      <c r="B19" s="107">
        <v>173</v>
      </c>
      <c r="C19" s="113">
        <v>101</v>
      </c>
      <c r="D19" s="113">
        <v>72</v>
      </c>
      <c r="E19" s="113">
        <v>143</v>
      </c>
      <c r="F19" s="113">
        <v>80</v>
      </c>
      <c r="G19" s="113">
        <v>63</v>
      </c>
      <c r="H19" s="113">
        <v>30</v>
      </c>
      <c r="I19" s="113">
        <v>211</v>
      </c>
      <c r="J19" s="113">
        <v>304</v>
      </c>
      <c r="K19" s="113">
        <v>515</v>
      </c>
      <c r="L19" s="113">
        <v>251</v>
      </c>
      <c r="M19" s="113">
        <v>204</v>
      </c>
      <c r="N19" s="113">
        <v>455</v>
      </c>
      <c r="O19" s="113">
        <v>60</v>
      </c>
      <c r="P19" s="113">
        <v>90</v>
      </c>
    </row>
    <row r="20" spans="1:16" x14ac:dyDescent="0.15">
      <c r="A20" s="95">
        <v>12</v>
      </c>
      <c r="B20" s="107">
        <v>183</v>
      </c>
      <c r="C20" s="104">
        <v>91</v>
      </c>
      <c r="D20" s="104">
        <v>92</v>
      </c>
      <c r="E20" s="104">
        <v>156</v>
      </c>
      <c r="F20" s="104">
        <v>87</v>
      </c>
      <c r="G20" s="104">
        <v>69</v>
      </c>
      <c r="H20" s="104">
        <v>27</v>
      </c>
      <c r="I20" s="104">
        <v>217</v>
      </c>
      <c r="J20" s="104">
        <v>237</v>
      </c>
      <c r="K20" s="104">
        <v>454</v>
      </c>
      <c r="L20" s="104">
        <v>209</v>
      </c>
      <c r="M20" s="104">
        <v>217</v>
      </c>
      <c r="N20" s="104">
        <v>426</v>
      </c>
      <c r="O20" s="104">
        <v>28</v>
      </c>
      <c r="P20" s="104">
        <v>55</v>
      </c>
    </row>
    <row r="21" spans="1:16" ht="9" customHeight="1" x14ac:dyDescent="0.15">
      <c r="A21" s="95"/>
      <c r="B21" s="116"/>
      <c r="C21" s="102"/>
      <c r="D21" s="102"/>
      <c r="E21" s="102"/>
      <c r="F21" s="102"/>
      <c r="G21" s="102"/>
      <c r="H21" s="104"/>
      <c r="I21" s="104"/>
      <c r="J21" s="104"/>
      <c r="K21" s="104"/>
      <c r="L21" s="104"/>
      <c r="M21" s="104"/>
      <c r="N21" s="104"/>
      <c r="O21" s="104"/>
      <c r="P21" s="104"/>
    </row>
    <row r="22" spans="1:16" s="114" customFormat="1" ht="12.6" customHeight="1" x14ac:dyDescent="0.15">
      <c r="A22" s="115" t="s">
        <v>173</v>
      </c>
      <c r="B22" s="111">
        <v>2439</v>
      </c>
      <c r="C22" s="114">
        <v>1227</v>
      </c>
      <c r="D22" s="114">
        <v>1212</v>
      </c>
      <c r="E22" s="114">
        <v>1894</v>
      </c>
      <c r="F22" s="114">
        <v>1015</v>
      </c>
      <c r="G22" s="114">
        <v>879</v>
      </c>
      <c r="H22" s="114">
        <v>545</v>
      </c>
      <c r="I22" s="114">
        <v>3770</v>
      </c>
      <c r="J22" s="114">
        <v>6531</v>
      </c>
      <c r="K22" s="114">
        <v>10301</v>
      </c>
      <c r="L22" s="114">
        <v>4027</v>
      </c>
      <c r="M22" s="114">
        <v>6738</v>
      </c>
      <c r="N22" s="114">
        <v>10765</v>
      </c>
      <c r="O22" s="114">
        <v>-464</v>
      </c>
      <c r="P22" s="114">
        <v>81</v>
      </c>
    </row>
    <row r="23" spans="1:16" s="113" customFormat="1" ht="12" x14ac:dyDescent="0.15">
      <c r="A23" s="95" t="s">
        <v>150</v>
      </c>
      <c r="B23" s="107">
        <v>201</v>
      </c>
      <c r="C23" s="113">
        <v>105</v>
      </c>
      <c r="D23" s="113">
        <v>96</v>
      </c>
      <c r="E23" s="113">
        <v>198</v>
      </c>
      <c r="F23" s="113">
        <v>104</v>
      </c>
      <c r="G23" s="113">
        <v>94</v>
      </c>
      <c r="H23" s="113">
        <v>3</v>
      </c>
      <c r="I23" s="113">
        <v>162</v>
      </c>
      <c r="J23" s="113">
        <v>209</v>
      </c>
      <c r="K23" s="113">
        <v>371</v>
      </c>
      <c r="L23" s="113">
        <v>156</v>
      </c>
      <c r="M23" s="113">
        <v>282</v>
      </c>
      <c r="N23" s="113">
        <v>438</v>
      </c>
      <c r="O23" s="113">
        <v>-67</v>
      </c>
      <c r="P23" s="113">
        <v>-64</v>
      </c>
    </row>
    <row r="24" spans="1:16" s="113" customFormat="1" ht="12" x14ac:dyDescent="0.15">
      <c r="A24" s="95">
        <v>2</v>
      </c>
      <c r="B24" s="107">
        <v>181</v>
      </c>
      <c r="C24" s="113">
        <v>88</v>
      </c>
      <c r="D24" s="113">
        <v>93</v>
      </c>
      <c r="E24" s="113">
        <v>188</v>
      </c>
      <c r="F24" s="113">
        <v>97</v>
      </c>
      <c r="G24" s="113">
        <v>91</v>
      </c>
      <c r="H24" s="113">
        <v>-7</v>
      </c>
      <c r="I24" s="113">
        <v>166</v>
      </c>
      <c r="J24" s="113">
        <v>294</v>
      </c>
      <c r="K24" s="113">
        <v>460</v>
      </c>
      <c r="L24" s="113">
        <v>203</v>
      </c>
      <c r="M24" s="113">
        <v>404</v>
      </c>
      <c r="N24" s="113">
        <v>607</v>
      </c>
      <c r="O24" s="113">
        <v>-147</v>
      </c>
      <c r="P24" s="113">
        <v>-154</v>
      </c>
    </row>
    <row r="25" spans="1:16" s="113" customFormat="1" ht="12" x14ac:dyDescent="0.15">
      <c r="A25" s="95">
        <v>3</v>
      </c>
      <c r="B25" s="107">
        <v>200</v>
      </c>
      <c r="C25" s="113">
        <v>87</v>
      </c>
      <c r="D25" s="113">
        <v>113</v>
      </c>
      <c r="E25" s="113">
        <v>191</v>
      </c>
      <c r="F25" s="113">
        <v>100</v>
      </c>
      <c r="G25" s="113">
        <v>91</v>
      </c>
      <c r="H25" s="113">
        <v>9</v>
      </c>
      <c r="I25" s="113">
        <v>713</v>
      </c>
      <c r="J25" s="113">
        <v>1188</v>
      </c>
      <c r="K25" s="113">
        <v>1901</v>
      </c>
      <c r="L25" s="113">
        <v>1320</v>
      </c>
      <c r="M25" s="113">
        <v>2590</v>
      </c>
      <c r="N25" s="113">
        <v>3910</v>
      </c>
      <c r="O25" s="113">
        <v>-2009</v>
      </c>
      <c r="P25" s="113">
        <v>-2000</v>
      </c>
    </row>
    <row r="26" spans="1:16" s="113" customFormat="1" ht="12" x14ac:dyDescent="0.15">
      <c r="A26" s="95">
        <v>4</v>
      </c>
      <c r="B26" s="107">
        <v>207</v>
      </c>
      <c r="C26" s="113">
        <v>104</v>
      </c>
      <c r="D26" s="113">
        <v>103</v>
      </c>
      <c r="E26" s="113">
        <v>165</v>
      </c>
      <c r="F26" s="113">
        <v>87</v>
      </c>
      <c r="G26" s="113">
        <v>78</v>
      </c>
      <c r="H26" s="113">
        <v>42</v>
      </c>
      <c r="I26" s="113">
        <v>1014</v>
      </c>
      <c r="J26" s="113">
        <v>1768</v>
      </c>
      <c r="K26" s="113">
        <v>2782</v>
      </c>
      <c r="L26" s="113">
        <v>535</v>
      </c>
      <c r="M26" s="113">
        <v>847</v>
      </c>
      <c r="N26" s="113">
        <v>1382</v>
      </c>
      <c r="O26" s="113">
        <v>1400</v>
      </c>
      <c r="P26" s="113">
        <v>1442</v>
      </c>
    </row>
    <row r="27" spans="1:16" s="113" customFormat="1" ht="12" x14ac:dyDescent="0.15">
      <c r="A27" s="95">
        <v>5</v>
      </c>
      <c r="B27" s="107">
        <v>200</v>
      </c>
      <c r="C27" s="113">
        <v>100</v>
      </c>
      <c r="D27" s="113">
        <v>100</v>
      </c>
      <c r="E27" s="113">
        <v>163</v>
      </c>
      <c r="F27" s="113">
        <v>79</v>
      </c>
      <c r="G27" s="113">
        <v>84</v>
      </c>
      <c r="H27" s="113">
        <v>37</v>
      </c>
      <c r="I27" s="113">
        <v>211</v>
      </c>
      <c r="J27" s="113">
        <v>396</v>
      </c>
      <c r="K27" s="113">
        <v>607</v>
      </c>
      <c r="L27" s="113">
        <v>212</v>
      </c>
      <c r="M27" s="113">
        <v>274</v>
      </c>
      <c r="N27" s="113">
        <v>486</v>
      </c>
      <c r="O27" s="113">
        <v>121</v>
      </c>
      <c r="P27" s="113">
        <v>158</v>
      </c>
    </row>
    <row r="28" spans="1:16" s="113" customFormat="1" ht="12" x14ac:dyDescent="0.15">
      <c r="A28" s="95">
        <v>6</v>
      </c>
      <c r="B28" s="107">
        <v>194</v>
      </c>
      <c r="C28" s="113">
        <v>103</v>
      </c>
      <c r="D28" s="113">
        <v>91</v>
      </c>
      <c r="E28" s="113">
        <v>138</v>
      </c>
      <c r="F28" s="113">
        <v>79</v>
      </c>
      <c r="G28" s="113">
        <v>59</v>
      </c>
      <c r="H28" s="113">
        <v>56</v>
      </c>
      <c r="I28" s="113">
        <v>174</v>
      </c>
      <c r="J28" s="113">
        <v>368</v>
      </c>
      <c r="K28" s="113">
        <v>542</v>
      </c>
      <c r="L28" s="113">
        <v>157</v>
      </c>
      <c r="M28" s="113">
        <v>350</v>
      </c>
      <c r="N28" s="113">
        <v>507</v>
      </c>
      <c r="O28" s="113">
        <v>35</v>
      </c>
      <c r="P28" s="113">
        <v>91</v>
      </c>
    </row>
    <row r="29" spans="1:16" s="113" customFormat="1" ht="4.5" customHeight="1" x14ac:dyDescent="0.15">
      <c r="A29" s="95"/>
      <c r="B29" s="107"/>
    </row>
    <row r="30" spans="1:16" s="113" customFormat="1" ht="12" x14ac:dyDescent="0.15">
      <c r="A30" s="95">
        <v>7</v>
      </c>
      <c r="B30" s="107">
        <v>216</v>
      </c>
      <c r="C30" s="113">
        <v>98</v>
      </c>
      <c r="D30" s="113">
        <v>118</v>
      </c>
      <c r="E30" s="113">
        <v>134</v>
      </c>
      <c r="F30" s="113">
        <v>68</v>
      </c>
      <c r="G30" s="113">
        <v>66</v>
      </c>
      <c r="H30" s="113">
        <v>82</v>
      </c>
      <c r="I30" s="113">
        <v>204</v>
      </c>
      <c r="J30" s="113">
        <v>449</v>
      </c>
      <c r="K30" s="113">
        <v>653</v>
      </c>
      <c r="L30" s="113">
        <v>240</v>
      </c>
      <c r="M30" s="113">
        <v>492</v>
      </c>
      <c r="N30" s="113">
        <v>732</v>
      </c>
      <c r="O30" s="113">
        <v>-79</v>
      </c>
      <c r="P30" s="113">
        <v>3</v>
      </c>
    </row>
    <row r="31" spans="1:16" s="113" customFormat="1" ht="12" x14ac:dyDescent="0.15">
      <c r="A31" s="95">
        <v>8</v>
      </c>
      <c r="B31" s="107">
        <v>216</v>
      </c>
      <c r="C31" s="113">
        <v>114</v>
      </c>
      <c r="D31" s="113">
        <v>102</v>
      </c>
      <c r="E31" s="113">
        <v>144</v>
      </c>
      <c r="F31" s="113">
        <v>80</v>
      </c>
      <c r="G31" s="113">
        <v>64</v>
      </c>
      <c r="H31" s="113">
        <v>72</v>
      </c>
      <c r="I31" s="113">
        <v>231</v>
      </c>
      <c r="J31" s="113">
        <v>476</v>
      </c>
      <c r="K31" s="113">
        <v>707</v>
      </c>
      <c r="L31" s="113">
        <v>197</v>
      </c>
      <c r="M31" s="113">
        <v>348</v>
      </c>
      <c r="N31" s="113">
        <v>545</v>
      </c>
      <c r="O31" s="113">
        <v>162</v>
      </c>
      <c r="P31" s="113">
        <v>234</v>
      </c>
    </row>
    <row r="32" spans="1:16" s="113" customFormat="1" ht="12" x14ac:dyDescent="0.15">
      <c r="A32" s="95">
        <v>9</v>
      </c>
      <c r="B32" s="107">
        <v>215</v>
      </c>
      <c r="C32" s="113">
        <v>113</v>
      </c>
      <c r="D32" s="113">
        <v>102</v>
      </c>
      <c r="E32" s="113">
        <v>141</v>
      </c>
      <c r="F32" s="113">
        <v>93</v>
      </c>
      <c r="G32" s="113">
        <v>48</v>
      </c>
      <c r="H32" s="113">
        <v>74</v>
      </c>
      <c r="I32" s="113">
        <v>233</v>
      </c>
      <c r="J32" s="113">
        <v>373</v>
      </c>
      <c r="K32" s="113">
        <v>606</v>
      </c>
      <c r="L32" s="113">
        <v>239</v>
      </c>
      <c r="M32" s="113">
        <v>371</v>
      </c>
      <c r="N32" s="113">
        <v>610</v>
      </c>
      <c r="O32" s="113">
        <v>-4</v>
      </c>
      <c r="P32" s="113">
        <v>70</v>
      </c>
    </row>
    <row r="33" spans="1:16" s="113" customFormat="1" ht="12" x14ac:dyDescent="0.15">
      <c r="A33" s="95">
        <v>10</v>
      </c>
      <c r="B33" s="107">
        <v>216</v>
      </c>
      <c r="C33" s="113">
        <v>106</v>
      </c>
      <c r="D33" s="113">
        <v>110</v>
      </c>
      <c r="E33" s="113">
        <v>154</v>
      </c>
      <c r="F33" s="113">
        <v>82</v>
      </c>
      <c r="G33" s="113">
        <v>72</v>
      </c>
      <c r="H33" s="113">
        <v>62</v>
      </c>
      <c r="I33" s="113">
        <v>256</v>
      </c>
      <c r="J33" s="113">
        <v>434</v>
      </c>
      <c r="K33" s="113">
        <v>690</v>
      </c>
      <c r="L33" s="113">
        <v>270</v>
      </c>
      <c r="M33" s="113">
        <v>335</v>
      </c>
      <c r="N33" s="113">
        <v>605</v>
      </c>
      <c r="O33" s="113">
        <v>85</v>
      </c>
      <c r="P33" s="113">
        <v>147</v>
      </c>
    </row>
    <row r="34" spans="1:16" s="113" customFormat="1" ht="12" x14ac:dyDescent="0.15">
      <c r="A34" s="95">
        <v>11</v>
      </c>
      <c r="B34" s="107">
        <v>202</v>
      </c>
      <c r="C34" s="113">
        <v>103</v>
      </c>
      <c r="D34" s="113">
        <v>99</v>
      </c>
      <c r="E34" s="113">
        <v>151</v>
      </c>
      <c r="F34" s="113">
        <v>78</v>
      </c>
      <c r="G34" s="113">
        <v>73</v>
      </c>
      <c r="H34" s="113">
        <v>51</v>
      </c>
      <c r="I34" s="113">
        <v>210</v>
      </c>
      <c r="J34" s="113">
        <v>317</v>
      </c>
      <c r="K34" s="113">
        <v>527</v>
      </c>
      <c r="L34" s="113">
        <v>296</v>
      </c>
      <c r="M34" s="113">
        <v>222</v>
      </c>
      <c r="N34" s="113">
        <v>518</v>
      </c>
      <c r="O34" s="113">
        <v>9</v>
      </c>
      <c r="P34" s="113">
        <v>60</v>
      </c>
    </row>
    <row r="35" spans="1:16" s="113" customFormat="1" ht="12" x14ac:dyDescent="0.15">
      <c r="A35" s="95">
        <v>12</v>
      </c>
      <c r="B35" s="107">
        <v>191</v>
      </c>
      <c r="C35" s="113">
        <v>106</v>
      </c>
      <c r="D35" s="113">
        <v>85</v>
      </c>
      <c r="E35" s="113">
        <v>127</v>
      </c>
      <c r="F35" s="113">
        <v>68</v>
      </c>
      <c r="G35" s="113">
        <v>59</v>
      </c>
      <c r="H35" s="113">
        <v>64</v>
      </c>
      <c r="I35" s="113">
        <v>196</v>
      </c>
      <c r="J35" s="113">
        <v>259</v>
      </c>
      <c r="K35" s="113">
        <v>455</v>
      </c>
      <c r="L35" s="113">
        <v>202</v>
      </c>
      <c r="M35" s="113">
        <v>223</v>
      </c>
      <c r="N35" s="113">
        <v>425</v>
      </c>
      <c r="O35" s="113">
        <v>30</v>
      </c>
      <c r="P35" s="113">
        <v>94</v>
      </c>
    </row>
    <row r="36" spans="1:16" ht="9" customHeight="1" x14ac:dyDescent="0.15">
      <c r="A36" s="95"/>
      <c r="B36" s="107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</row>
    <row r="37" spans="1:16" s="108" customFormat="1" x14ac:dyDescent="0.15">
      <c r="A37" s="112" t="s">
        <v>172</v>
      </c>
      <c r="B37" s="111">
        <v>2437</v>
      </c>
      <c r="C37" s="114">
        <v>1252</v>
      </c>
      <c r="D37" s="114">
        <v>1185</v>
      </c>
      <c r="E37" s="114">
        <v>2062</v>
      </c>
      <c r="F37" s="114">
        <v>1065</v>
      </c>
      <c r="G37" s="114">
        <v>997</v>
      </c>
      <c r="H37" s="114">
        <v>375</v>
      </c>
      <c r="I37" s="114">
        <v>3833</v>
      </c>
      <c r="J37" s="114">
        <v>6266</v>
      </c>
      <c r="K37" s="114">
        <v>10099</v>
      </c>
      <c r="L37" s="114">
        <v>4021</v>
      </c>
      <c r="M37" s="114">
        <v>6555</v>
      </c>
      <c r="N37" s="114">
        <v>10576</v>
      </c>
      <c r="O37" s="114">
        <v>-477</v>
      </c>
      <c r="P37" s="114">
        <v>-102</v>
      </c>
    </row>
    <row r="38" spans="1:16" x14ac:dyDescent="0.15">
      <c r="A38" s="95" t="s">
        <v>150</v>
      </c>
      <c r="B38" s="107">
        <v>196</v>
      </c>
      <c r="C38" s="113">
        <v>98</v>
      </c>
      <c r="D38" s="113">
        <v>98</v>
      </c>
      <c r="E38" s="113">
        <v>199</v>
      </c>
      <c r="F38" s="113">
        <v>105</v>
      </c>
      <c r="G38" s="113">
        <v>94</v>
      </c>
      <c r="H38" s="113">
        <v>-3</v>
      </c>
      <c r="I38" s="113">
        <v>186</v>
      </c>
      <c r="J38" s="113">
        <v>265</v>
      </c>
      <c r="K38" s="113">
        <v>451</v>
      </c>
      <c r="L38" s="113">
        <v>133</v>
      </c>
      <c r="M38" s="113">
        <v>308</v>
      </c>
      <c r="N38" s="113">
        <v>441</v>
      </c>
      <c r="O38" s="113">
        <v>10</v>
      </c>
      <c r="P38" s="113">
        <v>7</v>
      </c>
    </row>
    <row r="39" spans="1:16" x14ac:dyDescent="0.15">
      <c r="A39" s="95">
        <v>2</v>
      </c>
      <c r="B39" s="107">
        <v>188</v>
      </c>
      <c r="C39" s="113">
        <v>93</v>
      </c>
      <c r="D39" s="113">
        <v>95</v>
      </c>
      <c r="E39" s="113">
        <v>172</v>
      </c>
      <c r="F39" s="113">
        <v>88</v>
      </c>
      <c r="G39" s="113">
        <v>84</v>
      </c>
      <c r="H39" s="113">
        <v>16</v>
      </c>
      <c r="I39" s="113">
        <v>159</v>
      </c>
      <c r="J39" s="113">
        <v>313</v>
      </c>
      <c r="K39" s="113">
        <v>472</v>
      </c>
      <c r="L39" s="113">
        <v>184</v>
      </c>
      <c r="M39" s="113">
        <v>350</v>
      </c>
      <c r="N39" s="113">
        <v>534</v>
      </c>
      <c r="O39" s="113">
        <v>-62</v>
      </c>
      <c r="P39" s="113">
        <v>-46</v>
      </c>
    </row>
    <row r="40" spans="1:16" x14ac:dyDescent="0.15">
      <c r="A40" s="95">
        <v>3</v>
      </c>
      <c r="B40" s="107">
        <v>190</v>
      </c>
      <c r="C40" s="113">
        <v>87</v>
      </c>
      <c r="D40" s="113">
        <v>103</v>
      </c>
      <c r="E40" s="113">
        <v>169</v>
      </c>
      <c r="F40" s="113">
        <v>96</v>
      </c>
      <c r="G40" s="113">
        <v>73</v>
      </c>
      <c r="H40" s="113">
        <v>21</v>
      </c>
      <c r="I40" s="113">
        <v>869</v>
      </c>
      <c r="J40" s="113">
        <v>1154</v>
      </c>
      <c r="K40" s="113">
        <v>2023</v>
      </c>
      <c r="L40" s="113">
        <v>1282</v>
      </c>
      <c r="M40" s="113">
        <v>2394</v>
      </c>
      <c r="N40" s="113">
        <v>3676</v>
      </c>
      <c r="O40" s="113">
        <v>-1653</v>
      </c>
      <c r="P40" s="113">
        <v>-1632</v>
      </c>
    </row>
    <row r="41" spans="1:16" x14ac:dyDescent="0.15">
      <c r="A41" s="95">
        <v>4</v>
      </c>
      <c r="B41" s="107">
        <v>192</v>
      </c>
      <c r="C41" s="113">
        <v>104</v>
      </c>
      <c r="D41" s="113">
        <v>88</v>
      </c>
      <c r="E41" s="113">
        <v>161</v>
      </c>
      <c r="F41" s="113">
        <v>90</v>
      </c>
      <c r="G41" s="113">
        <v>71</v>
      </c>
      <c r="H41" s="113">
        <v>31</v>
      </c>
      <c r="I41" s="113">
        <v>897</v>
      </c>
      <c r="J41" s="113">
        <v>1644</v>
      </c>
      <c r="K41" s="113">
        <v>2541</v>
      </c>
      <c r="L41" s="113">
        <v>513</v>
      </c>
      <c r="M41" s="113">
        <v>842</v>
      </c>
      <c r="N41" s="113">
        <v>1355</v>
      </c>
      <c r="O41" s="113">
        <v>1186</v>
      </c>
      <c r="P41" s="113">
        <v>1217</v>
      </c>
    </row>
    <row r="42" spans="1:16" x14ac:dyDescent="0.15">
      <c r="A42" s="95">
        <v>5</v>
      </c>
      <c r="B42" s="107">
        <v>201</v>
      </c>
      <c r="C42" s="113">
        <v>98</v>
      </c>
      <c r="D42" s="113">
        <v>103</v>
      </c>
      <c r="E42" s="113">
        <v>173</v>
      </c>
      <c r="F42" s="113">
        <v>79</v>
      </c>
      <c r="G42" s="113">
        <v>94</v>
      </c>
      <c r="H42" s="113">
        <v>28</v>
      </c>
      <c r="I42" s="113">
        <v>223</v>
      </c>
      <c r="J42" s="113">
        <v>387</v>
      </c>
      <c r="K42" s="113">
        <v>610</v>
      </c>
      <c r="L42" s="113">
        <v>199</v>
      </c>
      <c r="M42" s="113">
        <v>296</v>
      </c>
      <c r="N42" s="113">
        <v>495</v>
      </c>
      <c r="O42" s="113">
        <v>115</v>
      </c>
      <c r="P42" s="113">
        <v>143</v>
      </c>
    </row>
    <row r="43" spans="1:16" x14ac:dyDescent="0.15">
      <c r="A43" s="95">
        <v>6</v>
      </c>
      <c r="B43" s="107">
        <v>214</v>
      </c>
      <c r="C43" s="113">
        <v>113</v>
      </c>
      <c r="D43" s="113">
        <v>101</v>
      </c>
      <c r="E43" s="113">
        <v>158</v>
      </c>
      <c r="F43" s="113">
        <v>75</v>
      </c>
      <c r="G43" s="113">
        <v>83</v>
      </c>
      <c r="H43" s="113">
        <v>56</v>
      </c>
      <c r="I43" s="113">
        <v>194</v>
      </c>
      <c r="J43" s="113">
        <v>300</v>
      </c>
      <c r="K43" s="113">
        <v>494</v>
      </c>
      <c r="L43" s="113">
        <v>162</v>
      </c>
      <c r="M43" s="113">
        <v>299</v>
      </c>
      <c r="N43" s="113">
        <v>461</v>
      </c>
      <c r="O43" s="113">
        <v>33</v>
      </c>
      <c r="P43" s="113">
        <v>89</v>
      </c>
    </row>
    <row r="44" spans="1:16" ht="4.5" customHeight="1" x14ac:dyDescent="0.15">
      <c r="A44" s="95"/>
      <c r="B44" s="107"/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</row>
    <row r="45" spans="1:16" x14ac:dyDescent="0.15">
      <c r="A45" s="95">
        <v>7</v>
      </c>
      <c r="B45" s="107">
        <v>203</v>
      </c>
      <c r="C45" s="113">
        <v>103</v>
      </c>
      <c r="D45" s="113">
        <v>100</v>
      </c>
      <c r="E45" s="113">
        <v>141</v>
      </c>
      <c r="F45" s="113">
        <v>76</v>
      </c>
      <c r="G45" s="113">
        <v>65</v>
      </c>
      <c r="H45" s="113">
        <v>62</v>
      </c>
      <c r="I45" s="113">
        <v>206</v>
      </c>
      <c r="J45" s="113">
        <v>426</v>
      </c>
      <c r="K45" s="113">
        <v>632</v>
      </c>
      <c r="L45" s="113">
        <v>283</v>
      </c>
      <c r="M45" s="113">
        <v>439</v>
      </c>
      <c r="N45" s="113">
        <v>722</v>
      </c>
      <c r="O45" s="113">
        <v>-90</v>
      </c>
      <c r="P45" s="113">
        <v>-28</v>
      </c>
    </row>
    <row r="46" spans="1:16" x14ac:dyDescent="0.15">
      <c r="A46" s="95">
        <v>8</v>
      </c>
      <c r="B46" s="107">
        <v>248</v>
      </c>
      <c r="C46" s="113">
        <v>135</v>
      </c>
      <c r="D46" s="113">
        <v>113</v>
      </c>
      <c r="E46" s="113">
        <v>175</v>
      </c>
      <c r="F46" s="113">
        <v>85</v>
      </c>
      <c r="G46" s="113">
        <v>90</v>
      </c>
      <c r="H46" s="113">
        <v>73</v>
      </c>
      <c r="I46" s="113">
        <v>221</v>
      </c>
      <c r="J46" s="113">
        <v>443</v>
      </c>
      <c r="K46" s="113">
        <v>664</v>
      </c>
      <c r="L46" s="113">
        <v>307</v>
      </c>
      <c r="M46" s="113">
        <v>369</v>
      </c>
      <c r="N46" s="113">
        <v>676</v>
      </c>
      <c r="O46" s="113">
        <v>-12</v>
      </c>
      <c r="P46" s="113">
        <v>61</v>
      </c>
    </row>
    <row r="47" spans="1:16" x14ac:dyDescent="0.15">
      <c r="A47" s="95">
        <v>9</v>
      </c>
      <c r="B47" s="107">
        <v>214</v>
      </c>
      <c r="C47" s="113">
        <v>116</v>
      </c>
      <c r="D47" s="113">
        <v>98</v>
      </c>
      <c r="E47" s="113">
        <v>163</v>
      </c>
      <c r="F47" s="113">
        <v>88</v>
      </c>
      <c r="G47" s="113">
        <v>75</v>
      </c>
      <c r="H47" s="113">
        <v>51</v>
      </c>
      <c r="I47" s="113">
        <v>218</v>
      </c>
      <c r="J47" s="113">
        <v>374</v>
      </c>
      <c r="K47" s="113">
        <v>592</v>
      </c>
      <c r="L47" s="113">
        <v>252</v>
      </c>
      <c r="M47" s="113">
        <v>424</v>
      </c>
      <c r="N47" s="113">
        <v>676</v>
      </c>
      <c r="O47" s="113">
        <v>-84</v>
      </c>
      <c r="P47" s="113">
        <v>-33</v>
      </c>
    </row>
    <row r="48" spans="1:16" x14ac:dyDescent="0.15">
      <c r="A48" s="95">
        <v>10</v>
      </c>
      <c r="B48" s="107">
        <v>193</v>
      </c>
      <c r="C48" s="113">
        <v>115</v>
      </c>
      <c r="D48" s="113">
        <v>78</v>
      </c>
      <c r="E48" s="113">
        <v>159</v>
      </c>
      <c r="F48" s="113">
        <v>88</v>
      </c>
      <c r="G48" s="113">
        <v>71</v>
      </c>
      <c r="H48" s="113">
        <v>34</v>
      </c>
      <c r="I48" s="113">
        <v>236</v>
      </c>
      <c r="J48" s="113">
        <v>370</v>
      </c>
      <c r="K48" s="113">
        <v>606</v>
      </c>
      <c r="L48" s="113">
        <v>237</v>
      </c>
      <c r="M48" s="113">
        <v>305</v>
      </c>
      <c r="N48" s="113">
        <v>542</v>
      </c>
      <c r="O48" s="113">
        <v>64</v>
      </c>
      <c r="P48" s="113">
        <v>98</v>
      </c>
    </row>
    <row r="49" spans="1:16" x14ac:dyDescent="0.15">
      <c r="A49" s="95">
        <v>11</v>
      </c>
      <c r="B49" s="107">
        <v>218</v>
      </c>
      <c r="C49" s="113">
        <v>112</v>
      </c>
      <c r="D49" s="113">
        <v>106</v>
      </c>
      <c r="E49" s="113">
        <v>196</v>
      </c>
      <c r="F49" s="113">
        <v>104</v>
      </c>
      <c r="G49" s="113">
        <v>92</v>
      </c>
      <c r="H49" s="113">
        <v>22</v>
      </c>
      <c r="I49" s="113">
        <v>249</v>
      </c>
      <c r="J49" s="113">
        <v>339</v>
      </c>
      <c r="K49" s="113">
        <v>588</v>
      </c>
      <c r="L49" s="113">
        <v>285</v>
      </c>
      <c r="M49" s="113">
        <v>230</v>
      </c>
      <c r="N49" s="113">
        <v>515</v>
      </c>
      <c r="O49" s="113">
        <v>73</v>
      </c>
      <c r="P49" s="113">
        <v>95</v>
      </c>
    </row>
    <row r="50" spans="1:16" x14ac:dyDescent="0.15">
      <c r="A50" s="95">
        <v>12</v>
      </c>
      <c r="B50" s="107">
        <v>180</v>
      </c>
      <c r="C50" s="104">
        <v>78</v>
      </c>
      <c r="D50" s="104">
        <v>102</v>
      </c>
      <c r="E50" s="104">
        <v>196</v>
      </c>
      <c r="F50" s="104">
        <v>91</v>
      </c>
      <c r="G50" s="104">
        <v>105</v>
      </c>
      <c r="H50" s="104">
        <v>-16</v>
      </c>
      <c r="I50" s="104">
        <v>175</v>
      </c>
      <c r="J50" s="104">
        <v>251</v>
      </c>
      <c r="K50" s="104">
        <v>426</v>
      </c>
      <c r="L50" s="104">
        <v>184</v>
      </c>
      <c r="M50" s="104">
        <v>299</v>
      </c>
      <c r="N50" s="104">
        <v>483</v>
      </c>
      <c r="O50" s="104">
        <v>-57</v>
      </c>
      <c r="P50" s="113">
        <v>-73</v>
      </c>
    </row>
    <row r="51" spans="1:16" ht="9" customHeight="1" x14ac:dyDescent="0.15">
      <c r="A51" s="95"/>
      <c r="B51" s="107"/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</row>
    <row r="52" spans="1:16" s="108" customFormat="1" x14ac:dyDescent="0.15">
      <c r="A52" s="112" t="s">
        <v>171</v>
      </c>
      <c r="B52" s="111">
        <v>2433</v>
      </c>
      <c r="C52" s="109">
        <v>1203</v>
      </c>
      <c r="D52" s="109">
        <v>1230</v>
      </c>
      <c r="E52" s="109">
        <v>2019</v>
      </c>
      <c r="F52" s="109">
        <v>1073</v>
      </c>
      <c r="G52" s="109">
        <v>946</v>
      </c>
      <c r="H52" s="109">
        <v>414</v>
      </c>
      <c r="I52" s="109">
        <v>3976</v>
      </c>
      <c r="J52" s="109">
        <v>6214</v>
      </c>
      <c r="K52" s="109">
        <v>10190</v>
      </c>
      <c r="L52" s="109">
        <v>3868</v>
      </c>
      <c r="M52" s="109">
        <v>6541</v>
      </c>
      <c r="N52" s="109">
        <v>10409</v>
      </c>
      <c r="O52" s="109">
        <v>-219</v>
      </c>
      <c r="P52" s="109">
        <v>195</v>
      </c>
    </row>
    <row r="53" spans="1:16" x14ac:dyDescent="0.15">
      <c r="A53" s="95" t="s">
        <v>150</v>
      </c>
      <c r="B53" s="107">
        <v>205</v>
      </c>
      <c r="C53" s="113">
        <v>111</v>
      </c>
      <c r="D53" s="113">
        <v>94</v>
      </c>
      <c r="E53" s="113">
        <v>234</v>
      </c>
      <c r="F53" s="113">
        <v>129</v>
      </c>
      <c r="G53" s="113">
        <v>105</v>
      </c>
      <c r="H53" s="113">
        <v>-29</v>
      </c>
      <c r="I53" s="113">
        <v>237</v>
      </c>
      <c r="J53" s="113">
        <v>268</v>
      </c>
      <c r="K53" s="113">
        <v>505</v>
      </c>
      <c r="L53" s="113">
        <v>152</v>
      </c>
      <c r="M53" s="113">
        <v>274</v>
      </c>
      <c r="N53" s="113">
        <v>426</v>
      </c>
      <c r="O53" s="113">
        <v>79</v>
      </c>
      <c r="P53" s="113">
        <v>50</v>
      </c>
    </row>
    <row r="54" spans="1:16" x14ac:dyDescent="0.15">
      <c r="A54" s="95">
        <v>2</v>
      </c>
      <c r="B54" s="107">
        <v>205</v>
      </c>
      <c r="C54" s="113">
        <v>104</v>
      </c>
      <c r="D54" s="113">
        <v>101</v>
      </c>
      <c r="E54" s="113">
        <v>209</v>
      </c>
      <c r="F54" s="113">
        <v>108</v>
      </c>
      <c r="G54" s="113">
        <v>101</v>
      </c>
      <c r="H54" s="113">
        <v>-4</v>
      </c>
      <c r="I54" s="113">
        <v>171</v>
      </c>
      <c r="J54" s="113">
        <v>293</v>
      </c>
      <c r="K54" s="113">
        <v>464</v>
      </c>
      <c r="L54" s="113">
        <v>190</v>
      </c>
      <c r="M54" s="113">
        <v>339</v>
      </c>
      <c r="N54" s="113">
        <v>529</v>
      </c>
      <c r="O54" s="113">
        <v>-65</v>
      </c>
      <c r="P54" s="113">
        <v>-69</v>
      </c>
    </row>
    <row r="55" spans="1:16" x14ac:dyDescent="0.15">
      <c r="A55" s="95">
        <v>3</v>
      </c>
      <c r="B55" s="107">
        <v>219</v>
      </c>
      <c r="C55" s="113">
        <v>111</v>
      </c>
      <c r="D55" s="113">
        <v>108</v>
      </c>
      <c r="E55" s="113">
        <v>194</v>
      </c>
      <c r="F55" s="113">
        <v>109</v>
      </c>
      <c r="G55" s="113">
        <v>85</v>
      </c>
      <c r="H55" s="113">
        <v>25</v>
      </c>
      <c r="I55" s="113">
        <v>764</v>
      </c>
      <c r="J55" s="113">
        <v>1140</v>
      </c>
      <c r="K55" s="113">
        <v>1904</v>
      </c>
      <c r="L55" s="113">
        <v>1342</v>
      </c>
      <c r="M55" s="113">
        <v>2464</v>
      </c>
      <c r="N55" s="113">
        <v>3806</v>
      </c>
      <c r="O55" s="113">
        <v>-1902</v>
      </c>
      <c r="P55" s="113">
        <v>-1877</v>
      </c>
    </row>
    <row r="56" spans="1:16" x14ac:dyDescent="0.15">
      <c r="A56" s="95">
        <v>4</v>
      </c>
      <c r="B56" s="107">
        <v>193</v>
      </c>
      <c r="C56" s="113">
        <v>87</v>
      </c>
      <c r="D56" s="113">
        <v>106</v>
      </c>
      <c r="E56" s="113">
        <v>154</v>
      </c>
      <c r="F56" s="113">
        <v>76</v>
      </c>
      <c r="G56" s="113">
        <v>78</v>
      </c>
      <c r="H56" s="113">
        <v>39</v>
      </c>
      <c r="I56" s="113">
        <v>931</v>
      </c>
      <c r="J56" s="113">
        <v>1664</v>
      </c>
      <c r="K56" s="113">
        <v>2595</v>
      </c>
      <c r="L56" s="113">
        <v>404</v>
      </c>
      <c r="M56" s="113">
        <v>729</v>
      </c>
      <c r="N56" s="113">
        <v>1133</v>
      </c>
      <c r="O56" s="113">
        <v>1462</v>
      </c>
      <c r="P56" s="113">
        <v>1501</v>
      </c>
    </row>
    <row r="57" spans="1:16" x14ac:dyDescent="0.15">
      <c r="A57" s="95">
        <v>5</v>
      </c>
      <c r="B57" s="107">
        <v>222</v>
      </c>
      <c r="C57" s="113">
        <v>94</v>
      </c>
      <c r="D57" s="113">
        <v>128</v>
      </c>
      <c r="E57" s="113">
        <v>190</v>
      </c>
      <c r="F57" s="113">
        <v>89</v>
      </c>
      <c r="G57" s="113">
        <v>101</v>
      </c>
      <c r="H57" s="113">
        <v>32</v>
      </c>
      <c r="I57" s="113">
        <v>239</v>
      </c>
      <c r="J57" s="113">
        <v>413</v>
      </c>
      <c r="K57" s="113">
        <v>652</v>
      </c>
      <c r="L57" s="113">
        <v>232</v>
      </c>
      <c r="M57" s="113">
        <v>306</v>
      </c>
      <c r="N57" s="113">
        <v>538</v>
      </c>
      <c r="O57" s="113">
        <v>114</v>
      </c>
      <c r="P57" s="113">
        <v>146</v>
      </c>
    </row>
    <row r="58" spans="1:16" x14ac:dyDescent="0.15">
      <c r="A58" s="95">
        <v>6</v>
      </c>
      <c r="B58" s="107">
        <v>188</v>
      </c>
      <c r="C58" s="113">
        <v>103</v>
      </c>
      <c r="D58" s="113">
        <v>85</v>
      </c>
      <c r="E58" s="113">
        <v>139</v>
      </c>
      <c r="F58" s="113">
        <v>75</v>
      </c>
      <c r="G58" s="113">
        <v>64</v>
      </c>
      <c r="H58" s="113">
        <v>49</v>
      </c>
      <c r="I58" s="113">
        <v>194</v>
      </c>
      <c r="J58" s="113">
        <v>301</v>
      </c>
      <c r="K58" s="113">
        <v>495</v>
      </c>
      <c r="L58" s="113">
        <v>169</v>
      </c>
      <c r="M58" s="113">
        <v>322</v>
      </c>
      <c r="N58" s="113">
        <v>491</v>
      </c>
      <c r="O58" s="113">
        <v>4</v>
      </c>
      <c r="P58" s="113">
        <v>53</v>
      </c>
    </row>
    <row r="59" spans="1:16" ht="4.5" customHeight="1" x14ac:dyDescent="0.15">
      <c r="A59" s="95"/>
      <c r="B59" s="107"/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</row>
    <row r="60" spans="1:16" x14ac:dyDescent="0.15">
      <c r="A60" s="95">
        <v>7</v>
      </c>
      <c r="B60" s="107">
        <v>206</v>
      </c>
      <c r="C60" s="113">
        <v>115</v>
      </c>
      <c r="D60" s="113">
        <v>91</v>
      </c>
      <c r="E60" s="113">
        <v>140</v>
      </c>
      <c r="F60" s="113">
        <v>79</v>
      </c>
      <c r="G60" s="113">
        <v>61</v>
      </c>
      <c r="H60" s="113">
        <v>66</v>
      </c>
      <c r="I60" s="113">
        <v>179</v>
      </c>
      <c r="J60" s="113">
        <v>395</v>
      </c>
      <c r="K60" s="113">
        <v>574</v>
      </c>
      <c r="L60" s="113">
        <v>227</v>
      </c>
      <c r="M60" s="113">
        <v>437</v>
      </c>
      <c r="N60" s="113">
        <v>664</v>
      </c>
      <c r="O60" s="113">
        <v>-90</v>
      </c>
      <c r="P60" s="113">
        <v>-24</v>
      </c>
    </row>
    <row r="61" spans="1:16" x14ac:dyDescent="0.15">
      <c r="A61" s="95">
        <v>8</v>
      </c>
      <c r="B61" s="107">
        <v>221</v>
      </c>
      <c r="C61" s="113">
        <v>99</v>
      </c>
      <c r="D61" s="113">
        <v>122</v>
      </c>
      <c r="E61" s="113">
        <v>143</v>
      </c>
      <c r="F61" s="113">
        <v>77</v>
      </c>
      <c r="G61" s="113">
        <v>66</v>
      </c>
      <c r="H61" s="113">
        <v>78</v>
      </c>
      <c r="I61" s="113">
        <v>270</v>
      </c>
      <c r="J61" s="113">
        <v>444</v>
      </c>
      <c r="K61" s="113">
        <v>714</v>
      </c>
      <c r="L61" s="113">
        <v>196</v>
      </c>
      <c r="M61" s="113">
        <v>390</v>
      </c>
      <c r="N61" s="113">
        <v>586</v>
      </c>
      <c r="O61" s="113">
        <v>128</v>
      </c>
      <c r="P61" s="113">
        <v>206</v>
      </c>
    </row>
    <row r="62" spans="1:16" x14ac:dyDescent="0.15">
      <c r="A62" s="95">
        <v>9</v>
      </c>
      <c r="B62" s="107">
        <v>184</v>
      </c>
      <c r="C62" s="113">
        <v>88</v>
      </c>
      <c r="D62" s="113">
        <v>96</v>
      </c>
      <c r="E62" s="113">
        <v>126</v>
      </c>
      <c r="F62" s="113">
        <v>59</v>
      </c>
      <c r="G62" s="113">
        <v>67</v>
      </c>
      <c r="H62" s="113">
        <v>58</v>
      </c>
      <c r="I62" s="113">
        <v>198</v>
      </c>
      <c r="J62" s="113">
        <v>351</v>
      </c>
      <c r="K62" s="113">
        <v>549</v>
      </c>
      <c r="L62" s="113">
        <v>242</v>
      </c>
      <c r="M62" s="104">
        <v>381</v>
      </c>
      <c r="N62" s="113">
        <v>623</v>
      </c>
      <c r="O62" s="113">
        <v>-74</v>
      </c>
      <c r="P62" s="113">
        <v>-16</v>
      </c>
    </row>
    <row r="63" spans="1:16" x14ac:dyDescent="0.15">
      <c r="A63" s="95">
        <v>10</v>
      </c>
      <c r="B63" s="107">
        <v>222</v>
      </c>
      <c r="C63" s="113">
        <v>108</v>
      </c>
      <c r="D63" s="113">
        <v>114</v>
      </c>
      <c r="E63" s="113">
        <v>160</v>
      </c>
      <c r="F63" s="113">
        <v>89</v>
      </c>
      <c r="G63" s="113">
        <v>71</v>
      </c>
      <c r="H63" s="113">
        <v>62</v>
      </c>
      <c r="I63" s="113">
        <v>313</v>
      </c>
      <c r="J63" s="113">
        <v>441</v>
      </c>
      <c r="K63" s="113">
        <v>754</v>
      </c>
      <c r="L63" s="113">
        <v>254</v>
      </c>
      <c r="M63" s="113">
        <v>358</v>
      </c>
      <c r="N63" s="113">
        <v>612</v>
      </c>
      <c r="O63" s="113">
        <v>142</v>
      </c>
      <c r="P63" s="113">
        <v>204</v>
      </c>
    </row>
    <row r="64" spans="1:16" x14ac:dyDescent="0.15">
      <c r="A64" s="95">
        <v>11</v>
      </c>
      <c r="B64" s="107">
        <v>189</v>
      </c>
      <c r="C64" s="113">
        <v>103</v>
      </c>
      <c r="D64" s="113">
        <v>86</v>
      </c>
      <c r="E64" s="113">
        <v>164</v>
      </c>
      <c r="F64" s="113">
        <v>84</v>
      </c>
      <c r="G64" s="113">
        <v>80</v>
      </c>
      <c r="H64" s="113">
        <v>25</v>
      </c>
      <c r="I64" s="113">
        <v>251</v>
      </c>
      <c r="J64" s="113">
        <v>284</v>
      </c>
      <c r="K64" s="113">
        <v>535</v>
      </c>
      <c r="L64" s="113">
        <v>240</v>
      </c>
      <c r="M64" s="113">
        <v>265</v>
      </c>
      <c r="N64" s="113">
        <v>505</v>
      </c>
      <c r="O64" s="113">
        <v>30</v>
      </c>
      <c r="P64" s="113">
        <v>55</v>
      </c>
    </row>
    <row r="65" spans="1:16" x14ac:dyDescent="0.15">
      <c r="A65" s="95">
        <v>12</v>
      </c>
      <c r="B65" s="107">
        <v>179</v>
      </c>
      <c r="C65" s="104">
        <v>80</v>
      </c>
      <c r="D65" s="104">
        <v>99</v>
      </c>
      <c r="E65" s="104">
        <v>166</v>
      </c>
      <c r="F65" s="104">
        <v>99</v>
      </c>
      <c r="G65" s="104">
        <v>67</v>
      </c>
      <c r="H65" s="104">
        <v>13</v>
      </c>
      <c r="I65" s="104">
        <v>229</v>
      </c>
      <c r="J65" s="104">
        <v>220</v>
      </c>
      <c r="K65" s="104">
        <v>449</v>
      </c>
      <c r="L65" s="104">
        <v>220</v>
      </c>
      <c r="M65" s="104">
        <v>276</v>
      </c>
      <c r="N65" s="104">
        <v>496</v>
      </c>
      <c r="O65" s="104">
        <v>-47</v>
      </c>
      <c r="P65" s="104">
        <v>-34</v>
      </c>
    </row>
    <row r="66" spans="1:16" ht="9" customHeight="1" x14ac:dyDescent="0.15">
      <c r="A66" s="95"/>
      <c r="B66" s="107"/>
      <c r="C66" s="113"/>
      <c r="D66" s="113"/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</row>
    <row r="67" spans="1:16" s="108" customFormat="1" x14ac:dyDescent="0.15">
      <c r="A67" s="112" t="s">
        <v>170</v>
      </c>
      <c r="B67" s="111">
        <v>2375</v>
      </c>
      <c r="C67" s="109">
        <v>1239</v>
      </c>
      <c r="D67" s="109">
        <v>1136</v>
      </c>
      <c r="E67" s="109">
        <v>2055</v>
      </c>
      <c r="F67" s="109">
        <v>1083</v>
      </c>
      <c r="G67" s="109">
        <v>972</v>
      </c>
      <c r="H67" s="109">
        <v>320</v>
      </c>
      <c r="I67" s="109">
        <v>4238</v>
      </c>
      <c r="J67" s="109">
        <v>6531</v>
      </c>
      <c r="K67" s="109">
        <v>10469</v>
      </c>
      <c r="L67" s="109">
        <v>3789</v>
      </c>
      <c r="M67" s="109">
        <v>6813</v>
      </c>
      <c r="N67" s="109">
        <v>10602</v>
      </c>
      <c r="O67" s="109">
        <v>-133</v>
      </c>
      <c r="P67" s="109">
        <v>187</v>
      </c>
    </row>
    <row r="68" spans="1:16" x14ac:dyDescent="0.15">
      <c r="A68" s="95" t="s">
        <v>150</v>
      </c>
      <c r="B68" s="107">
        <v>196</v>
      </c>
      <c r="C68" s="113">
        <v>110</v>
      </c>
      <c r="D68" s="113">
        <v>86</v>
      </c>
      <c r="E68" s="113">
        <v>209</v>
      </c>
      <c r="F68" s="113">
        <v>95</v>
      </c>
      <c r="G68" s="113">
        <v>114</v>
      </c>
      <c r="H68" s="113">
        <v>-13</v>
      </c>
      <c r="I68" s="113">
        <v>232</v>
      </c>
      <c r="J68" s="113">
        <v>263</v>
      </c>
      <c r="K68" s="113">
        <v>495</v>
      </c>
      <c r="L68" s="113">
        <v>184</v>
      </c>
      <c r="M68" s="113">
        <v>281</v>
      </c>
      <c r="N68" s="104">
        <v>465</v>
      </c>
      <c r="O68" s="113">
        <v>30</v>
      </c>
      <c r="P68" s="104">
        <v>17</v>
      </c>
    </row>
    <row r="69" spans="1:16" x14ac:dyDescent="0.15">
      <c r="A69" s="95">
        <v>2</v>
      </c>
      <c r="B69" s="107">
        <v>189</v>
      </c>
      <c r="C69" s="113">
        <v>88</v>
      </c>
      <c r="D69" s="113">
        <v>101</v>
      </c>
      <c r="E69" s="113">
        <v>176</v>
      </c>
      <c r="F69" s="113">
        <v>99</v>
      </c>
      <c r="G69" s="113">
        <v>77</v>
      </c>
      <c r="H69" s="113">
        <v>13</v>
      </c>
      <c r="I69" s="113">
        <v>173</v>
      </c>
      <c r="J69" s="113">
        <v>574</v>
      </c>
      <c r="K69" s="113">
        <v>447</v>
      </c>
      <c r="L69" s="113">
        <v>160</v>
      </c>
      <c r="M69" s="113">
        <v>370</v>
      </c>
      <c r="N69" s="104">
        <v>530</v>
      </c>
      <c r="O69" s="113">
        <v>-83</v>
      </c>
      <c r="P69" s="104">
        <v>-70</v>
      </c>
    </row>
    <row r="70" spans="1:16" x14ac:dyDescent="0.15">
      <c r="A70" s="95">
        <v>3</v>
      </c>
      <c r="B70" s="107">
        <v>192</v>
      </c>
      <c r="C70" s="113">
        <v>96</v>
      </c>
      <c r="D70" s="113">
        <v>96</v>
      </c>
      <c r="E70" s="113">
        <v>207</v>
      </c>
      <c r="F70" s="113">
        <v>111</v>
      </c>
      <c r="G70" s="113">
        <v>96</v>
      </c>
      <c r="H70" s="113">
        <v>-15</v>
      </c>
      <c r="I70" s="113">
        <v>768</v>
      </c>
      <c r="J70" s="113">
        <v>1076</v>
      </c>
      <c r="K70" s="113">
        <v>1844</v>
      </c>
      <c r="L70" s="113">
        <v>1269</v>
      </c>
      <c r="M70" s="113">
        <v>2446</v>
      </c>
      <c r="N70" s="104">
        <v>3715</v>
      </c>
      <c r="O70" s="113">
        <v>-1871</v>
      </c>
      <c r="P70" s="104">
        <v>-1886</v>
      </c>
    </row>
    <row r="71" spans="1:16" x14ac:dyDescent="0.15">
      <c r="A71" s="95">
        <v>4</v>
      </c>
      <c r="B71" s="107">
        <v>181</v>
      </c>
      <c r="C71" s="113">
        <v>98</v>
      </c>
      <c r="D71" s="113">
        <v>83</v>
      </c>
      <c r="E71" s="113">
        <v>155</v>
      </c>
      <c r="F71" s="113">
        <v>89</v>
      </c>
      <c r="G71" s="113">
        <v>66</v>
      </c>
      <c r="H71" s="113">
        <v>26</v>
      </c>
      <c r="I71" s="113">
        <v>1083</v>
      </c>
      <c r="J71" s="113">
        <v>1661</v>
      </c>
      <c r="K71" s="113">
        <v>2744</v>
      </c>
      <c r="L71" s="113">
        <v>427</v>
      </c>
      <c r="M71" s="113">
        <v>824</v>
      </c>
      <c r="N71" s="104">
        <v>1251</v>
      </c>
      <c r="O71" s="113">
        <v>1493</v>
      </c>
      <c r="P71" s="104">
        <v>1519</v>
      </c>
    </row>
    <row r="72" spans="1:16" x14ac:dyDescent="0.15">
      <c r="A72" s="95">
        <v>5</v>
      </c>
      <c r="B72" s="107">
        <v>224</v>
      </c>
      <c r="C72" s="113">
        <v>111</v>
      </c>
      <c r="D72" s="113">
        <v>113</v>
      </c>
      <c r="E72" s="113">
        <v>180</v>
      </c>
      <c r="F72" s="113">
        <v>91</v>
      </c>
      <c r="G72" s="113">
        <v>89</v>
      </c>
      <c r="H72" s="113">
        <v>44</v>
      </c>
      <c r="I72" s="113">
        <v>250</v>
      </c>
      <c r="J72" s="113">
        <v>442</v>
      </c>
      <c r="K72" s="113">
        <v>692</v>
      </c>
      <c r="L72" s="113">
        <v>221</v>
      </c>
      <c r="M72" s="113">
        <v>383</v>
      </c>
      <c r="N72" s="104">
        <v>604</v>
      </c>
      <c r="O72" s="113">
        <v>88</v>
      </c>
      <c r="P72" s="104">
        <v>132</v>
      </c>
    </row>
    <row r="73" spans="1:16" x14ac:dyDescent="0.15">
      <c r="A73" s="95">
        <v>6</v>
      </c>
      <c r="B73" s="107">
        <v>199</v>
      </c>
      <c r="C73" s="113">
        <v>108</v>
      </c>
      <c r="D73" s="113">
        <v>91</v>
      </c>
      <c r="E73" s="113">
        <v>150</v>
      </c>
      <c r="F73" s="113">
        <v>77</v>
      </c>
      <c r="G73" s="113">
        <v>73</v>
      </c>
      <c r="H73" s="113">
        <v>49</v>
      </c>
      <c r="I73" s="113">
        <v>233</v>
      </c>
      <c r="J73" s="113">
        <v>270</v>
      </c>
      <c r="K73" s="113">
        <v>503</v>
      </c>
      <c r="L73" s="113">
        <v>188</v>
      </c>
      <c r="M73" s="113">
        <v>305</v>
      </c>
      <c r="N73" s="104">
        <v>493</v>
      </c>
      <c r="O73" s="113">
        <v>10</v>
      </c>
      <c r="P73" s="104">
        <v>59</v>
      </c>
    </row>
    <row r="74" spans="1:16" ht="4.5" customHeight="1" x14ac:dyDescent="0.15">
      <c r="A74" s="95"/>
      <c r="B74" s="107"/>
      <c r="C74" s="113"/>
      <c r="D74" s="113"/>
      <c r="E74" s="113"/>
      <c r="G74" s="113"/>
      <c r="H74" s="113"/>
      <c r="I74" s="113"/>
      <c r="J74" s="113"/>
      <c r="K74" s="113"/>
      <c r="L74" s="113"/>
      <c r="M74" s="113"/>
      <c r="N74" s="104"/>
      <c r="O74" s="113"/>
      <c r="P74" s="104"/>
    </row>
    <row r="75" spans="1:16" x14ac:dyDescent="0.15">
      <c r="A75" s="95">
        <v>7</v>
      </c>
      <c r="B75" s="107">
        <v>209</v>
      </c>
      <c r="C75" s="113">
        <v>99</v>
      </c>
      <c r="D75" s="113">
        <v>110</v>
      </c>
      <c r="E75" s="113">
        <v>151</v>
      </c>
      <c r="F75" s="113">
        <v>82</v>
      </c>
      <c r="G75" s="113">
        <v>69</v>
      </c>
      <c r="H75" s="113">
        <v>58</v>
      </c>
      <c r="I75" s="113">
        <v>219</v>
      </c>
      <c r="J75" s="113">
        <v>427</v>
      </c>
      <c r="K75" s="113">
        <v>646</v>
      </c>
      <c r="L75" s="113">
        <v>238</v>
      </c>
      <c r="M75" s="113">
        <v>448</v>
      </c>
      <c r="N75" s="104">
        <v>686</v>
      </c>
      <c r="O75" s="113">
        <v>-40</v>
      </c>
      <c r="P75" s="104">
        <v>18</v>
      </c>
    </row>
    <row r="76" spans="1:16" x14ac:dyDescent="0.15">
      <c r="A76" s="95">
        <v>8</v>
      </c>
      <c r="B76" s="107">
        <v>209</v>
      </c>
      <c r="C76" s="113">
        <v>118</v>
      </c>
      <c r="D76" s="113">
        <v>91</v>
      </c>
      <c r="E76" s="113">
        <v>147</v>
      </c>
      <c r="F76" s="113">
        <v>83</v>
      </c>
      <c r="G76" s="113">
        <v>64</v>
      </c>
      <c r="H76" s="113">
        <v>62</v>
      </c>
      <c r="I76" s="113">
        <v>291</v>
      </c>
      <c r="J76" s="113">
        <v>468</v>
      </c>
      <c r="K76" s="113">
        <v>759</v>
      </c>
      <c r="L76" s="113">
        <v>221</v>
      </c>
      <c r="M76" s="113">
        <v>471</v>
      </c>
      <c r="N76" s="104">
        <v>692</v>
      </c>
      <c r="O76" s="113">
        <v>67</v>
      </c>
      <c r="P76" s="104">
        <v>129</v>
      </c>
    </row>
    <row r="77" spans="1:16" x14ac:dyDescent="0.15">
      <c r="A77" s="95">
        <v>9</v>
      </c>
      <c r="B77" s="107">
        <v>208</v>
      </c>
      <c r="C77" s="113">
        <v>103</v>
      </c>
      <c r="D77" s="113">
        <v>105</v>
      </c>
      <c r="E77" s="113">
        <v>130</v>
      </c>
      <c r="F77" s="113">
        <v>68</v>
      </c>
      <c r="G77" s="113">
        <v>62</v>
      </c>
      <c r="H77" s="113">
        <v>78</v>
      </c>
      <c r="I77" s="113">
        <v>195</v>
      </c>
      <c r="J77" s="113">
        <v>318</v>
      </c>
      <c r="K77" s="113">
        <v>513</v>
      </c>
      <c r="L77" s="113">
        <v>220</v>
      </c>
      <c r="M77" s="104">
        <v>383</v>
      </c>
      <c r="N77" s="104">
        <v>603</v>
      </c>
      <c r="O77" s="113">
        <v>-90</v>
      </c>
      <c r="P77" s="104">
        <v>-12</v>
      </c>
    </row>
    <row r="78" spans="1:16" x14ac:dyDescent="0.15">
      <c r="A78" s="95">
        <v>10</v>
      </c>
      <c r="B78" s="107">
        <v>230</v>
      </c>
      <c r="C78" s="113">
        <v>129</v>
      </c>
      <c r="D78" s="113">
        <v>101</v>
      </c>
      <c r="E78" s="113">
        <v>188</v>
      </c>
      <c r="F78" s="113">
        <v>105</v>
      </c>
      <c r="G78" s="113">
        <v>83</v>
      </c>
      <c r="H78" s="113">
        <v>42</v>
      </c>
      <c r="I78" s="113">
        <v>365</v>
      </c>
      <c r="J78" s="113">
        <v>492</v>
      </c>
      <c r="K78" s="113">
        <v>857</v>
      </c>
      <c r="L78" s="113">
        <v>250</v>
      </c>
      <c r="M78" s="113">
        <v>363</v>
      </c>
      <c r="N78" s="104">
        <v>613</v>
      </c>
      <c r="O78" s="113">
        <v>244</v>
      </c>
      <c r="P78" s="104">
        <v>286</v>
      </c>
    </row>
    <row r="79" spans="1:16" x14ac:dyDescent="0.15">
      <c r="A79" s="95">
        <v>11</v>
      </c>
      <c r="B79" s="107">
        <v>200</v>
      </c>
      <c r="C79" s="113">
        <v>105</v>
      </c>
      <c r="D79" s="113">
        <v>95</v>
      </c>
      <c r="E79" s="113">
        <v>165</v>
      </c>
      <c r="F79" s="113">
        <v>79</v>
      </c>
      <c r="G79" s="113">
        <v>86</v>
      </c>
      <c r="H79" s="113">
        <v>35</v>
      </c>
      <c r="I79" s="113">
        <v>238</v>
      </c>
      <c r="J79" s="113">
        <v>292</v>
      </c>
      <c r="K79" s="113">
        <v>530</v>
      </c>
      <c r="L79" s="113">
        <v>210</v>
      </c>
      <c r="M79" s="113">
        <v>262</v>
      </c>
      <c r="N79" s="104">
        <v>472</v>
      </c>
      <c r="O79" s="113">
        <v>58</v>
      </c>
      <c r="P79" s="104">
        <v>93</v>
      </c>
    </row>
    <row r="80" spans="1:16" x14ac:dyDescent="0.15">
      <c r="A80" s="95">
        <v>12</v>
      </c>
      <c r="B80" s="107">
        <v>138</v>
      </c>
      <c r="C80" s="104">
        <v>74</v>
      </c>
      <c r="D80" s="104">
        <v>64</v>
      </c>
      <c r="E80" s="104">
        <v>197</v>
      </c>
      <c r="F80" s="104">
        <v>104</v>
      </c>
      <c r="G80" s="104">
        <v>93</v>
      </c>
      <c r="H80" s="104">
        <v>-59</v>
      </c>
      <c r="I80" s="104">
        <v>191</v>
      </c>
      <c r="J80" s="104">
        <v>248</v>
      </c>
      <c r="K80" s="104">
        <v>439</v>
      </c>
      <c r="L80" s="104">
        <v>201</v>
      </c>
      <c r="M80" s="104">
        <v>277</v>
      </c>
      <c r="N80" s="104">
        <v>478</v>
      </c>
      <c r="O80" s="104">
        <v>-39</v>
      </c>
      <c r="P80" s="104">
        <v>-98</v>
      </c>
    </row>
    <row r="81" spans="1:16" ht="9" customHeight="1" x14ac:dyDescent="0.15">
      <c r="A81" s="95"/>
      <c r="B81" s="107"/>
      <c r="C81" s="104"/>
      <c r="D81" s="104"/>
      <c r="E81" s="104"/>
      <c r="F81" s="104"/>
      <c r="G81" s="104"/>
      <c r="H81" s="104"/>
      <c r="I81" s="104"/>
      <c r="J81" s="104"/>
      <c r="K81" s="104"/>
      <c r="L81" s="104"/>
      <c r="M81" s="104"/>
      <c r="N81" s="104"/>
      <c r="O81" s="104"/>
      <c r="P81" s="104"/>
    </row>
    <row r="82" spans="1:16" s="108" customFormat="1" x14ac:dyDescent="0.15">
      <c r="A82" s="112" t="s">
        <v>169</v>
      </c>
      <c r="B82" s="111">
        <v>2365</v>
      </c>
      <c r="C82" s="114">
        <v>1232</v>
      </c>
      <c r="D82" s="114">
        <v>1133</v>
      </c>
      <c r="E82" s="114">
        <v>2107</v>
      </c>
      <c r="F82" s="114">
        <v>1144</v>
      </c>
      <c r="G82" s="114">
        <v>963</v>
      </c>
      <c r="H82" s="114">
        <v>258</v>
      </c>
      <c r="I82" s="114">
        <v>3986</v>
      </c>
      <c r="J82" s="114">
        <v>5792</v>
      </c>
      <c r="K82" s="114">
        <v>9778</v>
      </c>
      <c r="L82" s="114">
        <v>3656</v>
      </c>
      <c r="M82" s="114">
        <v>6366</v>
      </c>
      <c r="N82" s="114">
        <v>10022</v>
      </c>
      <c r="O82" s="114">
        <v>-244</v>
      </c>
      <c r="P82" s="114">
        <v>14</v>
      </c>
    </row>
    <row r="83" spans="1:16" x14ac:dyDescent="0.15">
      <c r="A83" s="95" t="s">
        <v>150</v>
      </c>
      <c r="B83" s="107">
        <v>197</v>
      </c>
      <c r="C83" s="113">
        <v>103</v>
      </c>
      <c r="D83" s="113">
        <v>94</v>
      </c>
      <c r="E83" s="113">
        <v>234</v>
      </c>
      <c r="F83" s="113">
        <v>131</v>
      </c>
      <c r="G83" s="113">
        <v>103</v>
      </c>
      <c r="H83" s="113">
        <v>-37</v>
      </c>
      <c r="I83" s="113">
        <v>197</v>
      </c>
      <c r="J83" s="113">
        <v>243</v>
      </c>
      <c r="K83" s="113">
        <v>440</v>
      </c>
      <c r="L83" s="113">
        <v>166</v>
      </c>
      <c r="M83" s="113">
        <v>295</v>
      </c>
      <c r="N83" s="104">
        <v>451</v>
      </c>
      <c r="O83" s="113">
        <v>-21</v>
      </c>
      <c r="P83" s="104">
        <v>-58</v>
      </c>
    </row>
    <row r="84" spans="1:16" x14ac:dyDescent="0.15">
      <c r="A84" s="95">
        <v>2</v>
      </c>
      <c r="B84" s="107">
        <v>196</v>
      </c>
      <c r="C84" s="113">
        <v>97</v>
      </c>
      <c r="D84" s="113">
        <v>99</v>
      </c>
      <c r="E84" s="113">
        <v>174</v>
      </c>
      <c r="F84" s="113">
        <v>99</v>
      </c>
      <c r="G84" s="113">
        <v>75</v>
      </c>
      <c r="H84" s="113">
        <v>22</v>
      </c>
      <c r="I84" s="113">
        <v>164</v>
      </c>
      <c r="J84" s="113">
        <v>230</v>
      </c>
      <c r="K84" s="113">
        <v>394</v>
      </c>
      <c r="L84" s="113">
        <v>201</v>
      </c>
      <c r="M84" s="113">
        <v>335</v>
      </c>
      <c r="N84" s="104">
        <v>536</v>
      </c>
      <c r="O84" s="113">
        <v>-142</v>
      </c>
      <c r="P84" s="104">
        <v>-120</v>
      </c>
    </row>
    <row r="85" spans="1:16" x14ac:dyDescent="0.15">
      <c r="A85" s="95">
        <v>3</v>
      </c>
      <c r="B85" s="107">
        <v>179</v>
      </c>
      <c r="C85" s="113">
        <v>101</v>
      </c>
      <c r="D85" s="113">
        <v>78</v>
      </c>
      <c r="E85" s="113">
        <v>167</v>
      </c>
      <c r="F85" s="113">
        <v>101</v>
      </c>
      <c r="G85" s="113">
        <v>66</v>
      </c>
      <c r="H85" s="113">
        <v>12</v>
      </c>
      <c r="I85" s="113">
        <v>862</v>
      </c>
      <c r="J85" s="113">
        <v>939</v>
      </c>
      <c r="K85" s="113">
        <v>1801</v>
      </c>
      <c r="L85" s="113">
        <v>1108</v>
      </c>
      <c r="M85" s="113">
        <v>2228</v>
      </c>
      <c r="N85" s="104">
        <v>3336</v>
      </c>
      <c r="O85" s="113">
        <v>-1535</v>
      </c>
      <c r="P85" s="104">
        <v>-1523</v>
      </c>
    </row>
    <row r="86" spans="1:16" x14ac:dyDescent="0.15">
      <c r="A86" s="95">
        <v>4</v>
      </c>
      <c r="B86" s="107">
        <v>217</v>
      </c>
      <c r="C86" s="113">
        <v>114</v>
      </c>
      <c r="D86" s="113">
        <v>103</v>
      </c>
      <c r="E86" s="113">
        <v>176</v>
      </c>
      <c r="F86" s="113">
        <v>87</v>
      </c>
      <c r="G86" s="113">
        <v>89</v>
      </c>
      <c r="H86" s="113">
        <v>41</v>
      </c>
      <c r="I86" s="113">
        <v>921</v>
      </c>
      <c r="J86" s="113">
        <v>1668</v>
      </c>
      <c r="K86" s="113">
        <v>2589</v>
      </c>
      <c r="L86" s="113">
        <v>464</v>
      </c>
      <c r="M86" s="113">
        <v>788</v>
      </c>
      <c r="N86" s="104">
        <v>1252</v>
      </c>
      <c r="O86" s="113">
        <v>1337</v>
      </c>
      <c r="P86" s="104">
        <v>1378</v>
      </c>
    </row>
    <row r="87" spans="1:16" x14ac:dyDescent="0.15">
      <c r="A87" s="95">
        <v>5</v>
      </c>
      <c r="B87" s="107">
        <v>209</v>
      </c>
      <c r="C87" s="113">
        <v>114</v>
      </c>
      <c r="D87" s="113">
        <v>95</v>
      </c>
      <c r="E87" s="113">
        <v>189</v>
      </c>
      <c r="F87" s="113">
        <v>108</v>
      </c>
      <c r="G87" s="113">
        <v>81</v>
      </c>
      <c r="H87" s="113">
        <v>20</v>
      </c>
      <c r="I87" s="113">
        <v>244</v>
      </c>
      <c r="J87" s="113">
        <v>385</v>
      </c>
      <c r="K87" s="113">
        <v>629</v>
      </c>
      <c r="L87" s="113">
        <v>222</v>
      </c>
      <c r="M87" s="113">
        <v>348</v>
      </c>
      <c r="N87" s="104">
        <v>570</v>
      </c>
      <c r="O87" s="113">
        <v>59</v>
      </c>
      <c r="P87" s="104">
        <v>79</v>
      </c>
    </row>
    <row r="88" spans="1:16" x14ac:dyDescent="0.15">
      <c r="A88" s="95">
        <v>6</v>
      </c>
      <c r="B88" s="107">
        <v>183</v>
      </c>
      <c r="C88" s="113">
        <v>107</v>
      </c>
      <c r="D88" s="113">
        <v>76</v>
      </c>
      <c r="E88" s="113">
        <v>145</v>
      </c>
      <c r="F88" s="113">
        <v>69</v>
      </c>
      <c r="G88" s="113">
        <v>76</v>
      </c>
      <c r="H88" s="113">
        <v>38</v>
      </c>
      <c r="I88" s="113">
        <v>127</v>
      </c>
      <c r="J88" s="113">
        <v>281</v>
      </c>
      <c r="K88" s="113">
        <v>408</v>
      </c>
      <c r="L88" s="113">
        <v>177</v>
      </c>
      <c r="M88" s="113">
        <v>268</v>
      </c>
      <c r="N88" s="104">
        <v>445</v>
      </c>
      <c r="O88" s="113">
        <v>53</v>
      </c>
      <c r="P88" s="104">
        <v>91</v>
      </c>
    </row>
    <row r="89" spans="1:16" ht="4.5" customHeight="1" x14ac:dyDescent="0.15">
      <c r="A89" s="95"/>
      <c r="B89" s="107"/>
      <c r="C89" s="113"/>
      <c r="D89" s="113"/>
      <c r="E89" s="113"/>
      <c r="G89" s="113"/>
      <c r="H89" s="113"/>
      <c r="I89" s="113"/>
      <c r="J89" s="113"/>
      <c r="K89" s="113"/>
      <c r="L89" s="113"/>
      <c r="M89" s="113"/>
      <c r="N89" s="104"/>
      <c r="O89" s="113"/>
      <c r="P89" s="104"/>
    </row>
    <row r="90" spans="1:16" x14ac:dyDescent="0.15">
      <c r="A90" s="95">
        <v>7</v>
      </c>
      <c r="B90" s="107">
        <v>187</v>
      </c>
      <c r="C90" s="113">
        <v>86</v>
      </c>
      <c r="D90" s="113">
        <v>101</v>
      </c>
      <c r="E90" s="113">
        <v>176</v>
      </c>
      <c r="F90" s="113">
        <v>87</v>
      </c>
      <c r="G90" s="113">
        <v>89</v>
      </c>
      <c r="H90" s="113">
        <v>11</v>
      </c>
      <c r="I90" s="113">
        <v>157</v>
      </c>
      <c r="J90" s="113">
        <v>400</v>
      </c>
      <c r="K90" s="113">
        <v>557</v>
      </c>
      <c r="L90" s="113">
        <v>255</v>
      </c>
      <c r="M90" s="113">
        <v>416</v>
      </c>
      <c r="N90" s="104">
        <v>671</v>
      </c>
      <c r="O90" s="113">
        <v>-24</v>
      </c>
      <c r="P90" s="104">
        <v>-13</v>
      </c>
    </row>
    <row r="91" spans="1:16" x14ac:dyDescent="0.15">
      <c r="A91" s="95">
        <v>8</v>
      </c>
      <c r="B91" s="107">
        <v>214</v>
      </c>
      <c r="C91" s="113">
        <v>114</v>
      </c>
      <c r="D91" s="113">
        <v>100</v>
      </c>
      <c r="E91" s="113">
        <v>149</v>
      </c>
      <c r="F91" s="113">
        <v>84</v>
      </c>
      <c r="G91" s="113">
        <v>65</v>
      </c>
      <c r="H91" s="113">
        <v>65</v>
      </c>
      <c r="I91" s="113">
        <v>227</v>
      </c>
      <c r="J91" s="113">
        <v>484</v>
      </c>
      <c r="K91" s="113">
        <v>711</v>
      </c>
      <c r="L91" s="113">
        <v>204</v>
      </c>
      <c r="M91" s="113">
        <v>398</v>
      </c>
      <c r="N91" s="104">
        <v>602</v>
      </c>
      <c r="O91" s="113">
        <v>109</v>
      </c>
      <c r="P91" s="104">
        <v>174</v>
      </c>
    </row>
    <row r="92" spans="1:16" x14ac:dyDescent="0.15">
      <c r="A92" s="95">
        <v>9</v>
      </c>
      <c r="B92" s="107">
        <v>196</v>
      </c>
      <c r="C92" s="113">
        <v>94</v>
      </c>
      <c r="D92" s="113">
        <v>102</v>
      </c>
      <c r="E92" s="113">
        <v>153</v>
      </c>
      <c r="F92" s="113">
        <v>79</v>
      </c>
      <c r="G92" s="113">
        <v>74</v>
      </c>
      <c r="H92" s="113">
        <v>43</v>
      </c>
      <c r="I92" s="113">
        <v>453</v>
      </c>
      <c r="J92" s="113">
        <v>347</v>
      </c>
      <c r="K92" s="113">
        <v>800</v>
      </c>
      <c r="L92" s="113">
        <v>217</v>
      </c>
      <c r="M92" s="104">
        <v>406</v>
      </c>
      <c r="N92" s="104">
        <v>623</v>
      </c>
      <c r="O92" s="113">
        <v>-50</v>
      </c>
      <c r="P92" s="104">
        <v>-7</v>
      </c>
    </row>
    <row r="93" spans="1:16" x14ac:dyDescent="0.15">
      <c r="A93" s="95">
        <v>10</v>
      </c>
      <c r="B93" s="107">
        <v>225</v>
      </c>
      <c r="C93" s="113">
        <v>111</v>
      </c>
      <c r="D93" s="113">
        <v>114</v>
      </c>
      <c r="E93" s="113">
        <v>200</v>
      </c>
      <c r="F93" s="113">
        <v>105</v>
      </c>
      <c r="G93" s="113">
        <v>95</v>
      </c>
      <c r="H93" s="113">
        <v>25</v>
      </c>
      <c r="I93" s="113">
        <v>276</v>
      </c>
      <c r="J93" s="113">
        <v>362</v>
      </c>
      <c r="K93" s="113">
        <v>638</v>
      </c>
      <c r="L93" s="113">
        <v>237</v>
      </c>
      <c r="M93" s="113">
        <v>347</v>
      </c>
      <c r="N93" s="104">
        <v>584</v>
      </c>
      <c r="O93" s="113">
        <v>54</v>
      </c>
      <c r="P93" s="104">
        <v>78</v>
      </c>
    </row>
    <row r="94" spans="1:16" x14ac:dyDescent="0.15">
      <c r="A94" s="95">
        <v>11</v>
      </c>
      <c r="B94" s="107">
        <v>182</v>
      </c>
      <c r="C94" s="113">
        <v>95</v>
      </c>
      <c r="D94" s="113">
        <v>87</v>
      </c>
      <c r="E94" s="113">
        <v>173</v>
      </c>
      <c r="F94" s="113">
        <v>101</v>
      </c>
      <c r="G94" s="113">
        <v>72</v>
      </c>
      <c r="H94" s="113">
        <v>9</v>
      </c>
      <c r="I94" s="113">
        <v>221</v>
      </c>
      <c r="J94" s="113">
        <v>222</v>
      </c>
      <c r="K94" s="113">
        <v>443</v>
      </c>
      <c r="L94" s="113">
        <v>210</v>
      </c>
      <c r="M94" s="113">
        <v>268</v>
      </c>
      <c r="N94" s="104">
        <v>478</v>
      </c>
      <c r="O94" s="113">
        <v>-35</v>
      </c>
      <c r="P94" s="104">
        <v>-26</v>
      </c>
    </row>
    <row r="95" spans="1:16" x14ac:dyDescent="0.15">
      <c r="A95" s="95">
        <v>12</v>
      </c>
      <c r="B95" s="107">
        <v>180</v>
      </c>
      <c r="C95" s="104">
        <v>96</v>
      </c>
      <c r="D95" s="104">
        <v>84</v>
      </c>
      <c r="E95" s="104">
        <v>171</v>
      </c>
      <c r="F95" s="104">
        <v>93</v>
      </c>
      <c r="G95" s="104">
        <v>78</v>
      </c>
      <c r="H95" s="104">
        <v>9</v>
      </c>
      <c r="I95" s="104">
        <v>184</v>
      </c>
      <c r="J95" s="104">
        <v>231</v>
      </c>
      <c r="K95" s="104">
        <v>415</v>
      </c>
      <c r="L95" s="104">
        <v>195</v>
      </c>
      <c r="M95" s="104">
        <v>269</v>
      </c>
      <c r="N95" s="104">
        <v>464</v>
      </c>
      <c r="O95" s="104">
        <v>-49</v>
      </c>
      <c r="P95" s="104">
        <v>-40</v>
      </c>
    </row>
    <row r="96" spans="1:16" ht="9" customHeight="1" x14ac:dyDescent="0.15">
      <c r="A96" s="95"/>
      <c r="B96" s="107"/>
      <c r="C96" s="104"/>
      <c r="D96" s="104"/>
      <c r="E96" s="104"/>
      <c r="F96" s="104"/>
      <c r="G96" s="104"/>
      <c r="H96" s="104"/>
      <c r="I96" s="104"/>
      <c r="J96" s="104"/>
      <c r="K96" s="104"/>
      <c r="L96" s="104"/>
      <c r="M96" s="104"/>
      <c r="N96" s="104"/>
      <c r="O96" s="104"/>
      <c r="P96" s="104"/>
    </row>
    <row r="97" spans="1:16" s="108" customFormat="1" x14ac:dyDescent="0.15">
      <c r="A97" s="112" t="s">
        <v>168</v>
      </c>
      <c r="B97" s="111">
        <f t="shared" ref="B97:B103" si="0">C97+D97</f>
        <v>2321</v>
      </c>
      <c r="C97" s="109">
        <f>SUM(C98:C110)</f>
        <v>1175</v>
      </c>
      <c r="D97" s="109">
        <f>SUM(D98:D110)</f>
        <v>1146</v>
      </c>
      <c r="E97" s="109">
        <f t="shared" ref="E97:E103" si="1">F97+G97</f>
        <v>2108</v>
      </c>
      <c r="F97" s="109">
        <f t="shared" ref="F97:P97" si="2">SUM(F98:F110)</f>
        <v>1122</v>
      </c>
      <c r="G97" s="109">
        <f t="shared" si="2"/>
        <v>986</v>
      </c>
      <c r="H97" s="109">
        <f t="shared" si="2"/>
        <v>213</v>
      </c>
      <c r="I97" s="109">
        <f t="shared" si="2"/>
        <v>4003</v>
      </c>
      <c r="J97" s="109">
        <f t="shared" si="2"/>
        <v>5595</v>
      </c>
      <c r="K97" s="110">
        <f t="shared" si="2"/>
        <v>9598</v>
      </c>
      <c r="L97" s="109">
        <f t="shared" si="2"/>
        <v>3691</v>
      </c>
      <c r="M97" s="109">
        <f t="shared" si="2"/>
        <v>6260</v>
      </c>
      <c r="N97" s="109">
        <f t="shared" si="2"/>
        <v>9951</v>
      </c>
      <c r="O97" s="109">
        <f t="shared" si="2"/>
        <v>-353</v>
      </c>
      <c r="P97" s="109">
        <f t="shared" si="2"/>
        <v>-140</v>
      </c>
    </row>
    <row r="98" spans="1:16" x14ac:dyDescent="0.15">
      <c r="A98" s="95" t="s">
        <v>150</v>
      </c>
      <c r="B98" s="107">
        <f t="shared" si="0"/>
        <v>192</v>
      </c>
      <c r="C98" s="104">
        <v>98</v>
      </c>
      <c r="D98" s="104">
        <v>94</v>
      </c>
      <c r="E98" s="104">
        <f t="shared" si="1"/>
        <v>200</v>
      </c>
      <c r="F98" s="104">
        <v>100</v>
      </c>
      <c r="G98" s="104">
        <v>100</v>
      </c>
      <c r="H98" s="104">
        <f t="shared" ref="H98:H103" si="3">B98-E98</f>
        <v>-8</v>
      </c>
      <c r="I98" s="104">
        <v>138</v>
      </c>
      <c r="J98" s="104">
        <v>252</v>
      </c>
      <c r="K98" s="104">
        <f t="shared" ref="K98:K103" si="4">I98+J98</f>
        <v>390</v>
      </c>
      <c r="L98" s="104">
        <v>155</v>
      </c>
      <c r="M98" s="104">
        <v>251</v>
      </c>
      <c r="N98" s="104">
        <f t="shared" ref="N98:N103" si="5">L98+M98</f>
        <v>406</v>
      </c>
      <c r="O98" s="104">
        <f t="shared" ref="O98:O103" si="6">K98-N98</f>
        <v>-16</v>
      </c>
      <c r="P98" s="104">
        <f t="shared" ref="P98:P103" si="7">H98+O98</f>
        <v>-24</v>
      </c>
    </row>
    <row r="99" spans="1:16" x14ac:dyDescent="0.15">
      <c r="A99" s="95">
        <v>2</v>
      </c>
      <c r="B99" s="107">
        <f t="shared" si="0"/>
        <v>201</v>
      </c>
      <c r="C99" s="104">
        <v>96</v>
      </c>
      <c r="D99" s="104">
        <v>105</v>
      </c>
      <c r="E99" s="104">
        <f t="shared" si="1"/>
        <v>190</v>
      </c>
      <c r="F99" s="104">
        <v>88</v>
      </c>
      <c r="G99" s="104">
        <v>102</v>
      </c>
      <c r="H99" s="104">
        <f t="shared" si="3"/>
        <v>11</v>
      </c>
      <c r="I99" s="104">
        <v>164</v>
      </c>
      <c r="J99" s="104">
        <v>307</v>
      </c>
      <c r="K99" s="104">
        <f t="shared" si="4"/>
        <v>471</v>
      </c>
      <c r="L99" s="104">
        <v>186</v>
      </c>
      <c r="M99" s="104">
        <v>400</v>
      </c>
      <c r="N99" s="104">
        <f t="shared" si="5"/>
        <v>586</v>
      </c>
      <c r="O99" s="104">
        <f t="shared" si="6"/>
        <v>-115</v>
      </c>
      <c r="P99" s="104">
        <f t="shared" si="7"/>
        <v>-104</v>
      </c>
    </row>
    <row r="100" spans="1:16" x14ac:dyDescent="0.15">
      <c r="A100" s="95">
        <v>3</v>
      </c>
      <c r="B100" s="107">
        <f t="shared" si="0"/>
        <v>188</v>
      </c>
      <c r="C100" s="104">
        <v>99</v>
      </c>
      <c r="D100" s="104">
        <v>89</v>
      </c>
      <c r="E100" s="104">
        <f t="shared" si="1"/>
        <v>186</v>
      </c>
      <c r="F100" s="104">
        <v>91</v>
      </c>
      <c r="G100" s="104">
        <v>95</v>
      </c>
      <c r="H100" s="104">
        <f t="shared" si="3"/>
        <v>2</v>
      </c>
      <c r="I100" s="104">
        <v>918</v>
      </c>
      <c r="J100" s="104">
        <v>1062</v>
      </c>
      <c r="K100" s="104">
        <f t="shared" si="4"/>
        <v>1980</v>
      </c>
      <c r="L100" s="104">
        <v>1073</v>
      </c>
      <c r="M100" s="104">
        <v>2307</v>
      </c>
      <c r="N100" s="104">
        <f t="shared" si="5"/>
        <v>3380</v>
      </c>
      <c r="O100" s="104">
        <f t="shared" si="6"/>
        <v>-1400</v>
      </c>
      <c r="P100" s="104">
        <f t="shared" si="7"/>
        <v>-1398</v>
      </c>
    </row>
    <row r="101" spans="1:16" x14ac:dyDescent="0.15">
      <c r="A101" s="95">
        <v>4</v>
      </c>
      <c r="B101" s="107">
        <f t="shared" si="0"/>
        <v>193</v>
      </c>
      <c r="C101" s="104">
        <v>104</v>
      </c>
      <c r="D101" s="104">
        <v>89</v>
      </c>
      <c r="E101" s="104">
        <f t="shared" si="1"/>
        <v>181</v>
      </c>
      <c r="F101" s="104">
        <v>105</v>
      </c>
      <c r="G101" s="104">
        <v>76</v>
      </c>
      <c r="H101" s="104">
        <f t="shared" si="3"/>
        <v>12</v>
      </c>
      <c r="I101" s="104">
        <v>758</v>
      </c>
      <c r="J101" s="104">
        <v>1486</v>
      </c>
      <c r="K101" s="104">
        <f t="shared" si="4"/>
        <v>2244</v>
      </c>
      <c r="L101" s="104">
        <v>536</v>
      </c>
      <c r="M101" s="104">
        <v>772</v>
      </c>
      <c r="N101" s="104">
        <f t="shared" si="5"/>
        <v>1308</v>
      </c>
      <c r="O101" s="104">
        <f t="shared" si="6"/>
        <v>936</v>
      </c>
      <c r="P101" s="104">
        <f t="shared" si="7"/>
        <v>948</v>
      </c>
    </row>
    <row r="102" spans="1:16" x14ac:dyDescent="0.15">
      <c r="A102" s="95">
        <v>5</v>
      </c>
      <c r="B102" s="107">
        <f t="shared" si="0"/>
        <v>201</v>
      </c>
      <c r="C102" s="104">
        <v>106</v>
      </c>
      <c r="D102" s="104">
        <v>95</v>
      </c>
      <c r="E102" s="104">
        <f t="shared" si="1"/>
        <v>179</v>
      </c>
      <c r="F102" s="104">
        <v>97</v>
      </c>
      <c r="G102" s="104">
        <v>82</v>
      </c>
      <c r="H102" s="104">
        <f t="shared" si="3"/>
        <v>22</v>
      </c>
      <c r="I102" s="104">
        <v>260</v>
      </c>
      <c r="J102" s="104">
        <v>334</v>
      </c>
      <c r="K102" s="104">
        <f t="shared" si="4"/>
        <v>594</v>
      </c>
      <c r="L102" s="104">
        <v>194</v>
      </c>
      <c r="M102" s="104">
        <v>314</v>
      </c>
      <c r="N102" s="104">
        <f t="shared" si="5"/>
        <v>508</v>
      </c>
      <c r="O102" s="104">
        <f t="shared" si="6"/>
        <v>86</v>
      </c>
      <c r="P102" s="104">
        <f t="shared" si="7"/>
        <v>108</v>
      </c>
    </row>
    <row r="103" spans="1:16" x14ac:dyDescent="0.15">
      <c r="A103" s="95">
        <v>6</v>
      </c>
      <c r="B103" s="107">
        <f t="shared" si="0"/>
        <v>194</v>
      </c>
      <c r="C103" s="104">
        <v>105</v>
      </c>
      <c r="D103" s="104">
        <v>89</v>
      </c>
      <c r="E103" s="104">
        <f t="shared" si="1"/>
        <v>185</v>
      </c>
      <c r="F103" s="104">
        <v>101</v>
      </c>
      <c r="G103" s="104">
        <v>84</v>
      </c>
      <c r="H103" s="104">
        <f t="shared" si="3"/>
        <v>9</v>
      </c>
      <c r="I103" s="104">
        <v>221</v>
      </c>
      <c r="J103" s="104">
        <v>282</v>
      </c>
      <c r="K103" s="104">
        <f t="shared" si="4"/>
        <v>503</v>
      </c>
      <c r="L103" s="104">
        <v>155</v>
      </c>
      <c r="M103" s="104">
        <v>278</v>
      </c>
      <c r="N103" s="104">
        <f t="shared" si="5"/>
        <v>433</v>
      </c>
      <c r="O103" s="104">
        <f t="shared" si="6"/>
        <v>70</v>
      </c>
      <c r="P103" s="104">
        <f t="shared" si="7"/>
        <v>79</v>
      </c>
    </row>
    <row r="104" spans="1:16" ht="4.5" customHeight="1" x14ac:dyDescent="0.15">
      <c r="A104" s="95"/>
      <c r="B104" s="107"/>
      <c r="C104" s="104"/>
      <c r="D104" s="104"/>
      <c r="E104" s="104"/>
      <c r="F104" s="104"/>
      <c r="G104" s="104"/>
      <c r="H104" s="104"/>
      <c r="I104" s="104"/>
      <c r="J104" s="104"/>
      <c r="K104" s="104"/>
      <c r="L104" s="104"/>
      <c r="M104" s="104"/>
      <c r="N104" s="104"/>
      <c r="O104" s="104"/>
      <c r="P104" s="104"/>
    </row>
    <row r="105" spans="1:16" x14ac:dyDescent="0.15">
      <c r="A105" s="95">
        <v>7</v>
      </c>
      <c r="B105" s="107">
        <f t="shared" ref="B105:B110" si="8">C105+D105</f>
        <v>222</v>
      </c>
      <c r="C105" s="104">
        <v>111</v>
      </c>
      <c r="D105" s="104">
        <v>111</v>
      </c>
      <c r="E105" s="104">
        <f t="shared" ref="E105:E110" si="9">F105+G105</f>
        <v>145</v>
      </c>
      <c r="F105" s="104">
        <v>75</v>
      </c>
      <c r="G105" s="104">
        <v>70</v>
      </c>
      <c r="H105" s="104">
        <f t="shared" ref="H105:H110" si="10">B105-E105</f>
        <v>77</v>
      </c>
      <c r="I105" s="104">
        <v>226</v>
      </c>
      <c r="J105" s="104">
        <v>356</v>
      </c>
      <c r="K105" s="104">
        <f t="shared" ref="K105:K110" si="11">I105+J105</f>
        <v>582</v>
      </c>
      <c r="L105" s="104">
        <v>204</v>
      </c>
      <c r="M105" s="104">
        <v>415</v>
      </c>
      <c r="N105" s="104">
        <f t="shared" ref="N105:N110" si="12">L105+M105</f>
        <v>619</v>
      </c>
      <c r="O105" s="104">
        <f t="shared" ref="O105:O110" si="13">K105-N105</f>
        <v>-37</v>
      </c>
      <c r="P105" s="104">
        <f t="shared" ref="P105:P110" si="14">H105+O105</f>
        <v>40</v>
      </c>
    </row>
    <row r="106" spans="1:16" x14ac:dyDescent="0.15">
      <c r="A106" s="95">
        <v>8</v>
      </c>
      <c r="B106" s="107">
        <f t="shared" si="8"/>
        <v>185</v>
      </c>
      <c r="C106" s="104">
        <v>85</v>
      </c>
      <c r="D106" s="104">
        <v>100</v>
      </c>
      <c r="E106" s="104">
        <f t="shared" si="9"/>
        <v>151</v>
      </c>
      <c r="F106" s="104">
        <v>89</v>
      </c>
      <c r="G106" s="104">
        <v>62</v>
      </c>
      <c r="H106" s="104">
        <f t="shared" si="10"/>
        <v>34</v>
      </c>
      <c r="I106" s="104">
        <v>281</v>
      </c>
      <c r="J106" s="104">
        <v>344</v>
      </c>
      <c r="K106" s="104">
        <f t="shared" si="11"/>
        <v>625</v>
      </c>
      <c r="L106" s="104">
        <v>260</v>
      </c>
      <c r="M106" s="104">
        <v>382</v>
      </c>
      <c r="N106" s="104">
        <f t="shared" si="12"/>
        <v>642</v>
      </c>
      <c r="O106" s="104">
        <f t="shared" si="13"/>
        <v>-17</v>
      </c>
      <c r="P106" s="104">
        <f t="shared" si="14"/>
        <v>17</v>
      </c>
    </row>
    <row r="107" spans="1:16" x14ac:dyDescent="0.15">
      <c r="A107" s="95">
        <v>9</v>
      </c>
      <c r="B107" s="107">
        <f t="shared" si="8"/>
        <v>197</v>
      </c>
      <c r="C107" s="104">
        <v>98</v>
      </c>
      <c r="D107" s="104">
        <v>99</v>
      </c>
      <c r="E107" s="104">
        <f t="shared" si="9"/>
        <v>142</v>
      </c>
      <c r="F107" s="104">
        <v>68</v>
      </c>
      <c r="G107" s="104">
        <v>74</v>
      </c>
      <c r="H107" s="104">
        <f t="shared" si="10"/>
        <v>55</v>
      </c>
      <c r="I107" s="104">
        <v>250</v>
      </c>
      <c r="J107" s="104">
        <v>346</v>
      </c>
      <c r="K107" s="104">
        <f t="shared" si="11"/>
        <v>596</v>
      </c>
      <c r="L107" s="104">
        <v>226</v>
      </c>
      <c r="M107" s="104">
        <v>356</v>
      </c>
      <c r="N107" s="104">
        <f t="shared" si="12"/>
        <v>582</v>
      </c>
      <c r="O107" s="104">
        <f t="shared" si="13"/>
        <v>14</v>
      </c>
      <c r="P107" s="104">
        <f t="shared" si="14"/>
        <v>69</v>
      </c>
    </row>
    <row r="108" spans="1:16" x14ac:dyDescent="0.15">
      <c r="A108" s="95">
        <v>10</v>
      </c>
      <c r="B108" s="107">
        <f t="shared" si="8"/>
        <v>208</v>
      </c>
      <c r="C108" s="104">
        <v>96</v>
      </c>
      <c r="D108" s="104">
        <v>112</v>
      </c>
      <c r="E108" s="104">
        <f t="shared" si="9"/>
        <v>188</v>
      </c>
      <c r="F108" s="104">
        <v>102</v>
      </c>
      <c r="G108" s="104">
        <v>86</v>
      </c>
      <c r="H108" s="104">
        <f t="shared" si="10"/>
        <v>20</v>
      </c>
      <c r="I108" s="104">
        <v>260</v>
      </c>
      <c r="J108" s="104">
        <v>362</v>
      </c>
      <c r="K108" s="104">
        <f t="shared" si="11"/>
        <v>622</v>
      </c>
      <c r="L108" s="104">
        <v>268</v>
      </c>
      <c r="M108" s="104">
        <v>317</v>
      </c>
      <c r="N108" s="104">
        <f t="shared" si="12"/>
        <v>585</v>
      </c>
      <c r="O108" s="104">
        <f t="shared" si="13"/>
        <v>37</v>
      </c>
      <c r="P108" s="104">
        <f t="shared" si="14"/>
        <v>57</v>
      </c>
    </row>
    <row r="109" spans="1:16" x14ac:dyDescent="0.15">
      <c r="A109" s="95">
        <v>11</v>
      </c>
      <c r="B109" s="107">
        <f t="shared" si="8"/>
        <v>171</v>
      </c>
      <c r="C109" s="104">
        <v>89</v>
      </c>
      <c r="D109" s="104">
        <v>82</v>
      </c>
      <c r="E109" s="104">
        <f t="shared" si="9"/>
        <v>167</v>
      </c>
      <c r="F109" s="104">
        <v>88</v>
      </c>
      <c r="G109" s="104">
        <v>79</v>
      </c>
      <c r="H109" s="104">
        <f t="shared" si="10"/>
        <v>4</v>
      </c>
      <c r="I109" s="104">
        <v>283</v>
      </c>
      <c r="J109" s="104">
        <v>240</v>
      </c>
      <c r="K109" s="104">
        <f t="shared" si="11"/>
        <v>523</v>
      </c>
      <c r="L109" s="104">
        <v>208</v>
      </c>
      <c r="M109" s="104">
        <v>212</v>
      </c>
      <c r="N109" s="104">
        <f t="shared" si="12"/>
        <v>420</v>
      </c>
      <c r="O109" s="104">
        <f t="shared" si="13"/>
        <v>103</v>
      </c>
      <c r="P109" s="104">
        <f t="shared" si="14"/>
        <v>107</v>
      </c>
    </row>
    <row r="110" spans="1:16" x14ac:dyDescent="0.15">
      <c r="A110" s="95">
        <v>12</v>
      </c>
      <c r="B110" s="107">
        <f t="shared" si="8"/>
        <v>169</v>
      </c>
      <c r="C110" s="104">
        <v>88</v>
      </c>
      <c r="D110" s="104">
        <v>81</v>
      </c>
      <c r="E110" s="104">
        <f t="shared" si="9"/>
        <v>194</v>
      </c>
      <c r="F110" s="104">
        <v>118</v>
      </c>
      <c r="G110" s="104">
        <v>76</v>
      </c>
      <c r="H110" s="104">
        <f t="shared" si="10"/>
        <v>-25</v>
      </c>
      <c r="I110" s="104">
        <v>244</v>
      </c>
      <c r="J110" s="104">
        <v>224</v>
      </c>
      <c r="K110" s="104">
        <f t="shared" si="11"/>
        <v>468</v>
      </c>
      <c r="L110" s="104">
        <v>226</v>
      </c>
      <c r="M110" s="104">
        <v>256</v>
      </c>
      <c r="N110" s="104">
        <f t="shared" si="12"/>
        <v>482</v>
      </c>
      <c r="O110" s="104">
        <f t="shared" si="13"/>
        <v>-14</v>
      </c>
      <c r="P110" s="104">
        <f t="shared" si="14"/>
        <v>-39</v>
      </c>
    </row>
    <row r="111" spans="1:16" ht="9" customHeight="1" x14ac:dyDescent="0.15">
      <c r="A111" s="95"/>
      <c r="B111" s="107"/>
      <c r="C111" s="104"/>
      <c r="D111" s="104"/>
      <c r="E111" s="104"/>
      <c r="F111" s="104"/>
      <c r="G111" s="104"/>
      <c r="H111" s="104"/>
      <c r="I111" s="104"/>
      <c r="J111" s="104"/>
      <c r="K111" s="104"/>
      <c r="L111" s="104"/>
      <c r="M111" s="104"/>
      <c r="N111" s="104"/>
      <c r="O111" s="104"/>
      <c r="P111" s="104"/>
    </row>
    <row r="112" spans="1:16" s="108" customFormat="1" x14ac:dyDescent="0.15">
      <c r="A112" s="112" t="s">
        <v>167</v>
      </c>
      <c r="B112" s="111">
        <f t="shared" ref="B112:B118" si="15">C112+D112</f>
        <v>2267</v>
      </c>
      <c r="C112" s="109">
        <f>SUM(C113:C125)</f>
        <v>1124</v>
      </c>
      <c r="D112" s="109">
        <f>SUM(D113:D125)</f>
        <v>1143</v>
      </c>
      <c r="E112" s="109">
        <f t="shared" ref="E112:E118" si="16">F112+G112</f>
        <v>2171</v>
      </c>
      <c r="F112" s="109">
        <f t="shared" ref="F112:P112" si="17">SUM(F113:F125)</f>
        <v>1142</v>
      </c>
      <c r="G112" s="109">
        <f t="shared" si="17"/>
        <v>1029</v>
      </c>
      <c r="H112" s="109">
        <f t="shared" si="17"/>
        <v>96</v>
      </c>
      <c r="I112" s="109">
        <f t="shared" si="17"/>
        <v>3968</v>
      </c>
      <c r="J112" s="109">
        <f t="shared" si="17"/>
        <v>5588</v>
      </c>
      <c r="K112" s="110">
        <f t="shared" si="17"/>
        <v>9556</v>
      </c>
      <c r="L112" s="109">
        <f t="shared" si="17"/>
        <v>3438</v>
      </c>
      <c r="M112" s="109">
        <f t="shared" si="17"/>
        <v>6411</v>
      </c>
      <c r="N112" s="109">
        <f t="shared" si="17"/>
        <v>9849</v>
      </c>
      <c r="O112" s="109">
        <f t="shared" si="17"/>
        <v>-293</v>
      </c>
      <c r="P112" s="109">
        <f t="shared" si="17"/>
        <v>-197</v>
      </c>
    </row>
    <row r="113" spans="1:16" x14ac:dyDescent="0.15">
      <c r="A113" s="95" t="s">
        <v>150</v>
      </c>
      <c r="B113" s="107">
        <f t="shared" si="15"/>
        <v>207</v>
      </c>
      <c r="C113" s="104">
        <v>100</v>
      </c>
      <c r="D113" s="104">
        <v>107</v>
      </c>
      <c r="E113" s="104">
        <f t="shared" si="16"/>
        <v>241</v>
      </c>
      <c r="F113" s="104">
        <v>105</v>
      </c>
      <c r="G113" s="104">
        <v>136</v>
      </c>
      <c r="H113" s="104">
        <f t="shared" ref="H113:H118" si="18">B113-E113</f>
        <v>-34</v>
      </c>
      <c r="I113" s="104">
        <v>182</v>
      </c>
      <c r="J113" s="104">
        <v>253</v>
      </c>
      <c r="K113" s="104">
        <f t="shared" ref="K113:K118" si="19">I113+J113</f>
        <v>435</v>
      </c>
      <c r="L113" s="104">
        <v>135</v>
      </c>
      <c r="M113" s="104">
        <v>305</v>
      </c>
      <c r="N113" s="104">
        <f t="shared" ref="N113:N118" si="20">L113+M113</f>
        <v>440</v>
      </c>
      <c r="O113" s="104">
        <f t="shared" ref="O113:O118" si="21">K113-N113</f>
        <v>-5</v>
      </c>
      <c r="P113" s="104">
        <f t="shared" ref="P113:P118" si="22">H113+O113</f>
        <v>-39</v>
      </c>
    </row>
    <row r="114" spans="1:16" x14ac:dyDescent="0.15">
      <c r="A114" s="95">
        <v>2</v>
      </c>
      <c r="B114" s="107">
        <f t="shared" si="15"/>
        <v>163</v>
      </c>
      <c r="C114" s="104">
        <v>83</v>
      </c>
      <c r="D114" s="104">
        <v>80</v>
      </c>
      <c r="E114" s="104">
        <f t="shared" si="16"/>
        <v>177</v>
      </c>
      <c r="F114" s="104">
        <v>91</v>
      </c>
      <c r="G114" s="104">
        <v>86</v>
      </c>
      <c r="H114" s="104">
        <f t="shared" si="18"/>
        <v>-14</v>
      </c>
      <c r="I114" s="104">
        <v>187</v>
      </c>
      <c r="J114" s="104">
        <v>257</v>
      </c>
      <c r="K114" s="104">
        <f t="shared" si="19"/>
        <v>444</v>
      </c>
      <c r="L114" s="104">
        <v>186</v>
      </c>
      <c r="M114" s="104">
        <v>343</v>
      </c>
      <c r="N114" s="104">
        <f t="shared" si="20"/>
        <v>529</v>
      </c>
      <c r="O114" s="104">
        <f t="shared" si="21"/>
        <v>-85</v>
      </c>
      <c r="P114" s="104">
        <f t="shared" si="22"/>
        <v>-99</v>
      </c>
    </row>
    <row r="115" spans="1:16" x14ac:dyDescent="0.15">
      <c r="A115" s="95">
        <v>3</v>
      </c>
      <c r="B115" s="107">
        <f t="shared" si="15"/>
        <v>182</v>
      </c>
      <c r="C115" s="104">
        <v>90</v>
      </c>
      <c r="D115" s="104">
        <v>92</v>
      </c>
      <c r="E115" s="104">
        <f t="shared" si="16"/>
        <v>208</v>
      </c>
      <c r="F115" s="104">
        <v>116</v>
      </c>
      <c r="G115" s="104">
        <v>92</v>
      </c>
      <c r="H115" s="104">
        <f t="shared" si="18"/>
        <v>-26</v>
      </c>
      <c r="I115" s="104">
        <v>721</v>
      </c>
      <c r="J115" s="104">
        <v>1118</v>
      </c>
      <c r="K115" s="104">
        <f t="shared" si="19"/>
        <v>1839</v>
      </c>
      <c r="L115" s="104">
        <v>1126</v>
      </c>
      <c r="M115" s="104">
        <v>2292</v>
      </c>
      <c r="N115" s="104">
        <f t="shared" si="20"/>
        <v>3418</v>
      </c>
      <c r="O115" s="104">
        <f t="shared" si="21"/>
        <v>-1579</v>
      </c>
      <c r="P115" s="104">
        <f t="shared" si="22"/>
        <v>-1605</v>
      </c>
    </row>
    <row r="116" spans="1:16" x14ac:dyDescent="0.15">
      <c r="A116" s="95">
        <v>4</v>
      </c>
      <c r="B116" s="107">
        <f t="shared" si="15"/>
        <v>188</v>
      </c>
      <c r="C116" s="104">
        <v>106</v>
      </c>
      <c r="D116" s="104">
        <v>82</v>
      </c>
      <c r="E116" s="104">
        <f t="shared" si="16"/>
        <v>187</v>
      </c>
      <c r="F116" s="104">
        <v>97</v>
      </c>
      <c r="G116" s="104">
        <v>90</v>
      </c>
      <c r="H116" s="104">
        <f t="shared" si="18"/>
        <v>1</v>
      </c>
      <c r="I116" s="104">
        <v>914</v>
      </c>
      <c r="J116" s="104">
        <v>1351</v>
      </c>
      <c r="K116" s="104">
        <f t="shared" si="19"/>
        <v>2265</v>
      </c>
      <c r="L116" s="104">
        <v>396</v>
      </c>
      <c r="M116" s="104">
        <v>735</v>
      </c>
      <c r="N116" s="104">
        <f t="shared" si="20"/>
        <v>1131</v>
      </c>
      <c r="O116" s="104">
        <f t="shared" si="21"/>
        <v>1134</v>
      </c>
      <c r="P116" s="104">
        <f t="shared" si="22"/>
        <v>1135</v>
      </c>
    </row>
    <row r="117" spans="1:16" x14ac:dyDescent="0.15">
      <c r="A117" s="95">
        <v>5</v>
      </c>
      <c r="B117" s="107">
        <f t="shared" si="15"/>
        <v>189</v>
      </c>
      <c r="C117" s="104">
        <v>86</v>
      </c>
      <c r="D117" s="104">
        <v>103</v>
      </c>
      <c r="E117" s="104">
        <f t="shared" si="16"/>
        <v>159</v>
      </c>
      <c r="F117" s="104">
        <v>93</v>
      </c>
      <c r="G117" s="104">
        <v>66</v>
      </c>
      <c r="H117" s="104">
        <f t="shared" si="18"/>
        <v>30</v>
      </c>
      <c r="I117" s="104">
        <v>186</v>
      </c>
      <c r="J117" s="104">
        <v>320</v>
      </c>
      <c r="K117" s="104">
        <f t="shared" si="19"/>
        <v>506</v>
      </c>
      <c r="L117" s="104">
        <v>164</v>
      </c>
      <c r="M117" s="104">
        <v>320</v>
      </c>
      <c r="N117" s="104">
        <f t="shared" si="20"/>
        <v>484</v>
      </c>
      <c r="O117" s="104">
        <f t="shared" si="21"/>
        <v>22</v>
      </c>
      <c r="P117" s="104">
        <f t="shared" si="22"/>
        <v>52</v>
      </c>
    </row>
    <row r="118" spans="1:16" x14ac:dyDescent="0.15">
      <c r="A118" s="95">
        <v>6</v>
      </c>
      <c r="B118" s="107">
        <f t="shared" si="15"/>
        <v>196</v>
      </c>
      <c r="C118" s="104">
        <v>98</v>
      </c>
      <c r="D118" s="104">
        <v>98</v>
      </c>
      <c r="E118" s="104">
        <f t="shared" si="16"/>
        <v>140</v>
      </c>
      <c r="F118" s="104">
        <v>74</v>
      </c>
      <c r="G118" s="104">
        <v>66</v>
      </c>
      <c r="H118" s="104">
        <f t="shared" si="18"/>
        <v>56</v>
      </c>
      <c r="I118" s="104">
        <v>180</v>
      </c>
      <c r="J118" s="104">
        <v>295</v>
      </c>
      <c r="K118" s="104">
        <f t="shared" si="19"/>
        <v>475</v>
      </c>
      <c r="L118" s="104">
        <v>168</v>
      </c>
      <c r="M118" s="104">
        <v>294</v>
      </c>
      <c r="N118" s="104">
        <f t="shared" si="20"/>
        <v>462</v>
      </c>
      <c r="O118" s="104">
        <f t="shared" si="21"/>
        <v>13</v>
      </c>
      <c r="P118" s="104">
        <f t="shared" si="22"/>
        <v>69</v>
      </c>
    </row>
    <row r="119" spans="1:16" ht="4.5" customHeight="1" x14ac:dyDescent="0.15">
      <c r="A119" s="95"/>
      <c r="B119" s="107"/>
      <c r="C119" s="104"/>
      <c r="D119" s="104"/>
      <c r="E119" s="104"/>
      <c r="F119" s="104"/>
      <c r="G119" s="104"/>
      <c r="H119" s="104"/>
      <c r="I119" s="104"/>
      <c r="J119" s="104"/>
      <c r="K119" s="104"/>
      <c r="L119" s="104"/>
      <c r="M119" s="104"/>
      <c r="N119" s="104"/>
      <c r="O119" s="104"/>
      <c r="P119" s="104"/>
    </row>
    <row r="120" spans="1:16" x14ac:dyDescent="0.15">
      <c r="A120" s="95">
        <v>7</v>
      </c>
      <c r="B120" s="107">
        <f t="shared" ref="B120:B125" si="23">C120+D120</f>
        <v>200</v>
      </c>
      <c r="C120" s="104">
        <v>81</v>
      </c>
      <c r="D120" s="104">
        <v>119</v>
      </c>
      <c r="E120" s="104">
        <f t="shared" ref="E120:E125" si="24">F120+G120</f>
        <v>170</v>
      </c>
      <c r="F120" s="104">
        <v>95</v>
      </c>
      <c r="G120" s="104">
        <v>75</v>
      </c>
      <c r="H120" s="104">
        <f t="shared" ref="H120:H125" si="25">B120-E120</f>
        <v>30</v>
      </c>
      <c r="I120" s="104">
        <v>217</v>
      </c>
      <c r="J120" s="104">
        <v>320</v>
      </c>
      <c r="K120" s="104">
        <f t="shared" ref="K120:K125" si="26">I120+J120</f>
        <v>537</v>
      </c>
      <c r="L120" s="104">
        <v>216</v>
      </c>
      <c r="M120" s="104">
        <v>443</v>
      </c>
      <c r="N120" s="104">
        <f t="shared" ref="N120:N125" si="27">L120+M120</f>
        <v>659</v>
      </c>
      <c r="O120" s="104">
        <f t="shared" ref="O120:O125" si="28">K120-N120</f>
        <v>-122</v>
      </c>
      <c r="P120" s="104">
        <f t="shared" ref="P120:P125" si="29">H120+O120</f>
        <v>-92</v>
      </c>
    </row>
    <row r="121" spans="1:16" x14ac:dyDescent="0.15">
      <c r="A121" s="95">
        <v>8</v>
      </c>
      <c r="B121" s="107">
        <f t="shared" si="23"/>
        <v>189</v>
      </c>
      <c r="C121" s="104">
        <v>102</v>
      </c>
      <c r="D121" s="104">
        <v>87</v>
      </c>
      <c r="E121" s="104">
        <f t="shared" si="24"/>
        <v>179</v>
      </c>
      <c r="F121" s="104">
        <v>100</v>
      </c>
      <c r="G121" s="104">
        <v>79</v>
      </c>
      <c r="H121" s="104">
        <f t="shared" si="25"/>
        <v>10</v>
      </c>
      <c r="I121" s="104">
        <v>258</v>
      </c>
      <c r="J121" s="104">
        <v>433</v>
      </c>
      <c r="K121" s="104">
        <f t="shared" si="26"/>
        <v>691</v>
      </c>
      <c r="L121" s="104">
        <v>263</v>
      </c>
      <c r="M121" s="104">
        <v>448</v>
      </c>
      <c r="N121" s="104">
        <f t="shared" si="27"/>
        <v>711</v>
      </c>
      <c r="O121" s="104">
        <f t="shared" si="28"/>
        <v>-20</v>
      </c>
      <c r="P121" s="104">
        <f t="shared" si="29"/>
        <v>-10</v>
      </c>
    </row>
    <row r="122" spans="1:16" x14ac:dyDescent="0.15">
      <c r="A122" s="95">
        <v>9</v>
      </c>
      <c r="B122" s="107">
        <f t="shared" si="23"/>
        <v>198</v>
      </c>
      <c r="C122" s="104">
        <v>104</v>
      </c>
      <c r="D122" s="104">
        <v>94</v>
      </c>
      <c r="E122" s="104">
        <f t="shared" si="24"/>
        <v>156</v>
      </c>
      <c r="F122" s="104">
        <v>85</v>
      </c>
      <c r="G122" s="104">
        <v>71</v>
      </c>
      <c r="H122" s="104">
        <f t="shared" si="25"/>
        <v>42</v>
      </c>
      <c r="I122" s="104">
        <v>259</v>
      </c>
      <c r="J122" s="104">
        <v>372</v>
      </c>
      <c r="K122" s="104">
        <f t="shared" si="26"/>
        <v>631</v>
      </c>
      <c r="L122" s="104">
        <v>207</v>
      </c>
      <c r="M122" s="104">
        <v>389</v>
      </c>
      <c r="N122" s="104">
        <f t="shared" si="27"/>
        <v>596</v>
      </c>
      <c r="O122" s="104">
        <f t="shared" si="28"/>
        <v>35</v>
      </c>
      <c r="P122" s="104">
        <f t="shared" si="29"/>
        <v>77</v>
      </c>
    </row>
    <row r="123" spans="1:16" x14ac:dyDescent="0.15">
      <c r="A123" s="95">
        <v>10</v>
      </c>
      <c r="B123" s="107">
        <f t="shared" si="23"/>
        <v>168</v>
      </c>
      <c r="C123" s="104">
        <v>78</v>
      </c>
      <c r="D123" s="104">
        <v>90</v>
      </c>
      <c r="E123" s="104">
        <f t="shared" si="24"/>
        <v>174</v>
      </c>
      <c r="F123" s="104">
        <v>85</v>
      </c>
      <c r="G123" s="104">
        <v>89</v>
      </c>
      <c r="H123" s="104">
        <f t="shared" si="25"/>
        <v>-6</v>
      </c>
      <c r="I123" s="104">
        <v>309</v>
      </c>
      <c r="J123" s="104">
        <v>379</v>
      </c>
      <c r="K123" s="104">
        <f t="shared" si="26"/>
        <v>688</v>
      </c>
      <c r="L123" s="104">
        <v>222</v>
      </c>
      <c r="M123" s="104">
        <v>317</v>
      </c>
      <c r="N123" s="104">
        <f t="shared" si="27"/>
        <v>539</v>
      </c>
      <c r="O123" s="104">
        <f t="shared" si="28"/>
        <v>149</v>
      </c>
      <c r="P123" s="104">
        <f t="shared" si="29"/>
        <v>143</v>
      </c>
    </row>
    <row r="124" spans="1:16" x14ac:dyDescent="0.15">
      <c r="A124" s="95">
        <v>11</v>
      </c>
      <c r="B124" s="107">
        <f t="shared" si="23"/>
        <v>194</v>
      </c>
      <c r="C124" s="104">
        <v>102</v>
      </c>
      <c r="D124" s="104">
        <v>92</v>
      </c>
      <c r="E124" s="104">
        <f t="shared" si="24"/>
        <v>215</v>
      </c>
      <c r="F124" s="104">
        <v>116</v>
      </c>
      <c r="G124" s="104">
        <v>99</v>
      </c>
      <c r="H124" s="104">
        <f t="shared" si="25"/>
        <v>-21</v>
      </c>
      <c r="I124" s="104">
        <v>298</v>
      </c>
      <c r="J124" s="104">
        <v>276</v>
      </c>
      <c r="K124" s="104">
        <f t="shared" si="26"/>
        <v>574</v>
      </c>
      <c r="L124" s="104">
        <v>179</v>
      </c>
      <c r="M124" s="104">
        <v>263</v>
      </c>
      <c r="N124" s="104">
        <f t="shared" si="27"/>
        <v>442</v>
      </c>
      <c r="O124" s="104">
        <f t="shared" si="28"/>
        <v>132</v>
      </c>
      <c r="P124" s="104">
        <f t="shared" si="29"/>
        <v>111</v>
      </c>
    </row>
    <row r="125" spans="1:16" x14ac:dyDescent="0.15">
      <c r="A125" s="95">
        <v>12</v>
      </c>
      <c r="B125" s="107">
        <f t="shared" si="23"/>
        <v>193</v>
      </c>
      <c r="C125" s="104">
        <v>94</v>
      </c>
      <c r="D125" s="104">
        <v>99</v>
      </c>
      <c r="E125" s="104">
        <f t="shared" si="24"/>
        <v>165</v>
      </c>
      <c r="F125" s="104">
        <v>85</v>
      </c>
      <c r="G125" s="104">
        <v>80</v>
      </c>
      <c r="H125" s="104">
        <f t="shared" si="25"/>
        <v>28</v>
      </c>
      <c r="I125" s="104">
        <v>257</v>
      </c>
      <c r="J125" s="104">
        <v>214</v>
      </c>
      <c r="K125" s="104">
        <f t="shared" si="26"/>
        <v>471</v>
      </c>
      <c r="L125" s="104">
        <v>176</v>
      </c>
      <c r="M125" s="104">
        <v>262</v>
      </c>
      <c r="N125" s="104">
        <f t="shared" si="27"/>
        <v>438</v>
      </c>
      <c r="O125" s="104">
        <f t="shared" si="28"/>
        <v>33</v>
      </c>
      <c r="P125" s="104">
        <f t="shared" si="29"/>
        <v>61</v>
      </c>
    </row>
    <row r="126" spans="1:16" ht="9" customHeight="1" x14ac:dyDescent="0.15">
      <c r="A126" s="95"/>
      <c r="B126" s="107"/>
      <c r="C126" s="104"/>
      <c r="D126" s="104"/>
      <c r="E126" s="104"/>
      <c r="F126" s="104"/>
      <c r="G126" s="104"/>
      <c r="H126" s="104"/>
      <c r="I126" s="104"/>
      <c r="J126" s="104"/>
      <c r="K126" s="104"/>
      <c r="L126" s="104"/>
      <c r="M126" s="104"/>
      <c r="N126" s="104"/>
      <c r="O126" s="104"/>
      <c r="P126" s="104"/>
    </row>
    <row r="127" spans="1:16" s="108" customFormat="1" x14ac:dyDescent="0.15">
      <c r="A127" s="112" t="s">
        <v>166</v>
      </c>
      <c r="B127" s="111">
        <f t="shared" ref="B127:B133" si="30">C127+D127</f>
        <v>2218</v>
      </c>
      <c r="C127" s="109">
        <f>SUM(C128:C140)</f>
        <v>1135</v>
      </c>
      <c r="D127" s="109">
        <f>SUM(D128:D140)</f>
        <v>1083</v>
      </c>
      <c r="E127" s="109">
        <f t="shared" ref="E127:E133" si="31">F127+G127</f>
        <v>2200</v>
      </c>
      <c r="F127" s="109">
        <f t="shared" ref="F127:P127" si="32">SUM(F128:F140)</f>
        <v>1191</v>
      </c>
      <c r="G127" s="109">
        <f t="shared" si="32"/>
        <v>1009</v>
      </c>
      <c r="H127" s="109">
        <f t="shared" si="32"/>
        <v>18</v>
      </c>
      <c r="I127" s="109">
        <f t="shared" si="32"/>
        <v>3981</v>
      </c>
      <c r="J127" s="109">
        <f t="shared" si="32"/>
        <v>5602</v>
      </c>
      <c r="K127" s="110">
        <f t="shared" si="32"/>
        <v>9583</v>
      </c>
      <c r="L127" s="109">
        <f t="shared" si="32"/>
        <v>3285</v>
      </c>
      <c r="M127" s="109">
        <f t="shared" si="32"/>
        <v>6141</v>
      </c>
      <c r="N127" s="109">
        <f t="shared" si="32"/>
        <v>9426</v>
      </c>
      <c r="O127" s="109">
        <f t="shared" si="32"/>
        <v>157</v>
      </c>
      <c r="P127" s="109">
        <f t="shared" si="32"/>
        <v>175</v>
      </c>
    </row>
    <row r="128" spans="1:16" x14ac:dyDescent="0.15">
      <c r="A128" s="95" t="s">
        <v>150</v>
      </c>
      <c r="B128" s="107">
        <f t="shared" si="30"/>
        <v>194</v>
      </c>
      <c r="C128" s="104">
        <v>88</v>
      </c>
      <c r="D128" s="104">
        <v>106</v>
      </c>
      <c r="E128" s="104">
        <f t="shared" si="31"/>
        <v>229</v>
      </c>
      <c r="F128" s="104">
        <v>130</v>
      </c>
      <c r="G128" s="104">
        <v>99</v>
      </c>
      <c r="H128" s="104">
        <f t="shared" ref="H128:H133" si="33">B128-E128</f>
        <v>-35</v>
      </c>
      <c r="I128" s="104">
        <v>164</v>
      </c>
      <c r="J128" s="104">
        <v>241</v>
      </c>
      <c r="K128" s="104">
        <f t="shared" ref="K128:K133" si="34">I128+J128</f>
        <v>405</v>
      </c>
      <c r="L128" s="104">
        <v>152</v>
      </c>
      <c r="M128" s="104">
        <v>263</v>
      </c>
      <c r="N128" s="104">
        <f t="shared" ref="N128:N133" si="35">L128+M128</f>
        <v>415</v>
      </c>
      <c r="O128" s="104">
        <f t="shared" ref="O128:O133" si="36">K128-N128</f>
        <v>-10</v>
      </c>
      <c r="P128" s="104">
        <f t="shared" ref="P128:P133" si="37">H128+O128</f>
        <v>-45</v>
      </c>
    </row>
    <row r="129" spans="1:16" x14ac:dyDescent="0.15">
      <c r="A129" s="95">
        <v>2</v>
      </c>
      <c r="B129" s="107">
        <f t="shared" si="30"/>
        <v>166</v>
      </c>
      <c r="C129" s="104">
        <v>90</v>
      </c>
      <c r="D129" s="104">
        <v>76</v>
      </c>
      <c r="E129" s="104">
        <f t="shared" si="31"/>
        <v>192</v>
      </c>
      <c r="F129" s="104">
        <v>96</v>
      </c>
      <c r="G129" s="104">
        <v>96</v>
      </c>
      <c r="H129" s="104">
        <f t="shared" si="33"/>
        <v>-26</v>
      </c>
      <c r="I129" s="104">
        <v>188</v>
      </c>
      <c r="J129" s="104">
        <v>278</v>
      </c>
      <c r="K129" s="104">
        <f t="shared" si="34"/>
        <v>466</v>
      </c>
      <c r="L129" s="104">
        <v>148</v>
      </c>
      <c r="M129" s="104">
        <v>336</v>
      </c>
      <c r="N129" s="104">
        <f t="shared" si="35"/>
        <v>484</v>
      </c>
      <c r="O129" s="104">
        <f t="shared" si="36"/>
        <v>-18</v>
      </c>
      <c r="P129" s="104">
        <f t="shared" si="37"/>
        <v>-44</v>
      </c>
    </row>
    <row r="130" spans="1:16" x14ac:dyDescent="0.15">
      <c r="A130" s="95">
        <v>3</v>
      </c>
      <c r="B130" s="107">
        <f t="shared" si="30"/>
        <v>192</v>
      </c>
      <c r="C130" s="104">
        <v>92</v>
      </c>
      <c r="D130" s="104">
        <v>100</v>
      </c>
      <c r="E130" s="104">
        <f t="shared" si="31"/>
        <v>209</v>
      </c>
      <c r="F130" s="104">
        <v>113</v>
      </c>
      <c r="G130" s="104">
        <v>96</v>
      </c>
      <c r="H130" s="104">
        <f t="shared" si="33"/>
        <v>-17</v>
      </c>
      <c r="I130" s="104">
        <v>742</v>
      </c>
      <c r="J130" s="104">
        <v>988</v>
      </c>
      <c r="K130" s="104">
        <f t="shared" si="34"/>
        <v>1730</v>
      </c>
      <c r="L130" s="104">
        <v>1046</v>
      </c>
      <c r="M130" s="104">
        <v>2238</v>
      </c>
      <c r="N130" s="104">
        <f t="shared" si="35"/>
        <v>3284</v>
      </c>
      <c r="O130" s="104">
        <f t="shared" si="36"/>
        <v>-1554</v>
      </c>
      <c r="P130" s="104">
        <f t="shared" si="37"/>
        <v>-1571</v>
      </c>
    </row>
    <row r="131" spans="1:16" x14ac:dyDescent="0.15">
      <c r="A131" s="95">
        <v>4</v>
      </c>
      <c r="B131" s="107">
        <f t="shared" si="30"/>
        <v>167</v>
      </c>
      <c r="C131" s="104">
        <v>89</v>
      </c>
      <c r="D131" s="104">
        <v>78</v>
      </c>
      <c r="E131" s="104">
        <f t="shared" si="31"/>
        <v>176</v>
      </c>
      <c r="F131" s="104">
        <v>101</v>
      </c>
      <c r="G131" s="104">
        <v>75</v>
      </c>
      <c r="H131" s="104">
        <f t="shared" si="33"/>
        <v>-9</v>
      </c>
      <c r="I131" s="104">
        <v>939</v>
      </c>
      <c r="J131" s="104">
        <v>1552</v>
      </c>
      <c r="K131" s="104">
        <f t="shared" si="34"/>
        <v>2491</v>
      </c>
      <c r="L131" s="104">
        <v>385</v>
      </c>
      <c r="M131" s="104">
        <v>706</v>
      </c>
      <c r="N131" s="104">
        <f t="shared" si="35"/>
        <v>1091</v>
      </c>
      <c r="O131" s="104">
        <f t="shared" si="36"/>
        <v>1400</v>
      </c>
      <c r="P131" s="104">
        <f t="shared" si="37"/>
        <v>1391</v>
      </c>
    </row>
    <row r="132" spans="1:16" x14ac:dyDescent="0.15">
      <c r="A132" s="95">
        <v>5</v>
      </c>
      <c r="B132" s="107">
        <f t="shared" si="30"/>
        <v>184</v>
      </c>
      <c r="C132" s="104">
        <v>92</v>
      </c>
      <c r="D132" s="104">
        <v>92</v>
      </c>
      <c r="E132" s="104">
        <f t="shared" si="31"/>
        <v>186</v>
      </c>
      <c r="F132" s="104">
        <v>96</v>
      </c>
      <c r="G132" s="104">
        <v>90</v>
      </c>
      <c r="H132" s="104">
        <f t="shared" si="33"/>
        <v>-2</v>
      </c>
      <c r="I132" s="104">
        <v>264</v>
      </c>
      <c r="J132" s="104">
        <v>356</v>
      </c>
      <c r="K132" s="104">
        <f t="shared" si="34"/>
        <v>620</v>
      </c>
      <c r="L132" s="104">
        <v>183</v>
      </c>
      <c r="M132" s="104">
        <v>291</v>
      </c>
      <c r="N132" s="104">
        <f t="shared" si="35"/>
        <v>474</v>
      </c>
      <c r="O132" s="104">
        <f t="shared" si="36"/>
        <v>146</v>
      </c>
      <c r="P132" s="104">
        <f t="shared" si="37"/>
        <v>144</v>
      </c>
    </row>
    <row r="133" spans="1:16" x14ac:dyDescent="0.15">
      <c r="A133" s="95">
        <v>6</v>
      </c>
      <c r="B133" s="107">
        <f t="shared" si="30"/>
        <v>180</v>
      </c>
      <c r="C133" s="104">
        <v>94</v>
      </c>
      <c r="D133" s="104">
        <v>86</v>
      </c>
      <c r="E133" s="104">
        <f t="shared" si="31"/>
        <v>146</v>
      </c>
      <c r="F133" s="104">
        <v>81</v>
      </c>
      <c r="G133" s="104">
        <v>65</v>
      </c>
      <c r="H133" s="104">
        <f t="shared" si="33"/>
        <v>34</v>
      </c>
      <c r="I133" s="104">
        <v>199</v>
      </c>
      <c r="J133" s="104">
        <v>267</v>
      </c>
      <c r="K133" s="104">
        <f t="shared" si="34"/>
        <v>466</v>
      </c>
      <c r="L133" s="104">
        <v>149</v>
      </c>
      <c r="M133" s="104">
        <v>268</v>
      </c>
      <c r="N133" s="104">
        <f t="shared" si="35"/>
        <v>417</v>
      </c>
      <c r="O133" s="104">
        <f t="shared" si="36"/>
        <v>49</v>
      </c>
      <c r="P133" s="104">
        <f t="shared" si="37"/>
        <v>83</v>
      </c>
    </row>
    <row r="134" spans="1:16" ht="4.5" customHeight="1" x14ac:dyDescent="0.15">
      <c r="A134" s="95"/>
      <c r="B134" s="107"/>
      <c r="C134" s="104"/>
      <c r="D134" s="104"/>
      <c r="E134" s="104"/>
      <c r="F134" s="104"/>
      <c r="G134" s="104"/>
      <c r="H134" s="104"/>
      <c r="I134" s="104"/>
      <c r="J134" s="104"/>
      <c r="K134" s="104"/>
      <c r="L134" s="104"/>
      <c r="M134" s="104"/>
      <c r="N134" s="104"/>
      <c r="O134" s="104"/>
      <c r="P134" s="104"/>
    </row>
    <row r="135" spans="1:16" x14ac:dyDescent="0.15">
      <c r="A135" s="95">
        <v>7</v>
      </c>
      <c r="B135" s="107">
        <f t="shared" ref="B135:B140" si="38">C135+D135</f>
        <v>201</v>
      </c>
      <c r="C135" s="104">
        <v>95</v>
      </c>
      <c r="D135" s="104">
        <v>106</v>
      </c>
      <c r="E135" s="104">
        <f t="shared" ref="E135:E140" si="39">F135+G135</f>
        <v>148</v>
      </c>
      <c r="F135" s="104">
        <v>71</v>
      </c>
      <c r="G135" s="104">
        <v>77</v>
      </c>
      <c r="H135" s="104">
        <f t="shared" ref="H135:H140" si="40">B135-E135</f>
        <v>53</v>
      </c>
      <c r="I135" s="104">
        <v>215</v>
      </c>
      <c r="J135" s="104">
        <v>367</v>
      </c>
      <c r="K135" s="104">
        <f t="shared" ref="K135:K140" si="41">I135+J135</f>
        <v>582</v>
      </c>
      <c r="L135" s="104">
        <v>200</v>
      </c>
      <c r="M135" s="104">
        <v>403</v>
      </c>
      <c r="N135" s="104">
        <f t="shared" ref="N135:N140" si="42">L135+M135</f>
        <v>603</v>
      </c>
      <c r="O135" s="104">
        <f t="shared" ref="O135:O140" si="43">K135-N135</f>
        <v>-21</v>
      </c>
      <c r="P135" s="104">
        <f t="shared" ref="P135:P140" si="44">H135+O135</f>
        <v>32</v>
      </c>
    </row>
    <row r="136" spans="1:16" x14ac:dyDescent="0.15">
      <c r="A136" s="95">
        <v>8</v>
      </c>
      <c r="B136" s="107">
        <f t="shared" si="38"/>
        <v>192</v>
      </c>
      <c r="C136" s="104">
        <v>89</v>
      </c>
      <c r="D136" s="104">
        <v>103</v>
      </c>
      <c r="E136" s="104">
        <f t="shared" si="39"/>
        <v>193</v>
      </c>
      <c r="F136" s="104">
        <v>104</v>
      </c>
      <c r="G136" s="104">
        <v>89</v>
      </c>
      <c r="H136" s="104">
        <f t="shared" si="40"/>
        <v>-1</v>
      </c>
      <c r="I136" s="104">
        <v>256</v>
      </c>
      <c r="J136" s="90">
        <v>392</v>
      </c>
      <c r="K136" s="104">
        <f t="shared" si="41"/>
        <v>648</v>
      </c>
      <c r="L136" s="104">
        <v>179</v>
      </c>
      <c r="M136" s="104">
        <v>327</v>
      </c>
      <c r="N136" s="104">
        <f t="shared" si="42"/>
        <v>506</v>
      </c>
      <c r="O136" s="104">
        <f t="shared" si="43"/>
        <v>142</v>
      </c>
      <c r="P136" s="104">
        <f t="shared" si="44"/>
        <v>141</v>
      </c>
    </row>
    <row r="137" spans="1:16" x14ac:dyDescent="0.15">
      <c r="A137" s="95">
        <v>9</v>
      </c>
      <c r="B137" s="107">
        <f t="shared" si="38"/>
        <v>190</v>
      </c>
      <c r="C137" s="104">
        <v>119</v>
      </c>
      <c r="D137" s="104">
        <v>71</v>
      </c>
      <c r="E137" s="104">
        <f t="shared" si="39"/>
        <v>170</v>
      </c>
      <c r="F137" s="104">
        <v>87</v>
      </c>
      <c r="G137" s="104">
        <v>83</v>
      </c>
      <c r="H137" s="104">
        <f t="shared" si="40"/>
        <v>20</v>
      </c>
      <c r="I137" s="104">
        <v>265</v>
      </c>
      <c r="J137" s="104">
        <v>358</v>
      </c>
      <c r="K137" s="104">
        <f t="shared" si="41"/>
        <v>623</v>
      </c>
      <c r="L137" s="104">
        <v>237</v>
      </c>
      <c r="M137" s="104">
        <v>403</v>
      </c>
      <c r="N137" s="104">
        <f t="shared" si="42"/>
        <v>640</v>
      </c>
      <c r="O137" s="104">
        <f t="shared" si="43"/>
        <v>-17</v>
      </c>
      <c r="P137" s="104">
        <f t="shared" si="44"/>
        <v>3</v>
      </c>
    </row>
    <row r="138" spans="1:16" x14ac:dyDescent="0.15">
      <c r="A138" s="95">
        <v>10</v>
      </c>
      <c r="B138" s="107">
        <f t="shared" si="38"/>
        <v>205</v>
      </c>
      <c r="C138" s="104">
        <v>100</v>
      </c>
      <c r="D138" s="104">
        <v>105</v>
      </c>
      <c r="E138" s="104">
        <f t="shared" si="39"/>
        <v>186</v>
      </c>
      <c r="F138" s="104">
        <v>98</v>
      </c>
      <c r="G138" s="104">
        <v>88</v>
      </c>
      <c r="H138" s="104">
        <f t="shared" si="40"/>
        <v>19</v>
      </c>
      <c r="I138" s="104">
        <v>245</v>
      </c>
      <c r="J138" s="104">
        <v>347</v>
      </c>
      <c r="K138" s="104">
        <f t="shared" si="41"/>
        <v>592</v>
      </c>
      <c r="L138" s="104">
        <v>231</v>
      </c>
      <c r="M138" s="104">
        <v>362</v>
      </c>
      <c r="N138" s="104">
        <f t="shared" si="42"/>
        <v>593</v>
      </c>
      <c r="O138" s="104">
        <f t="shared" si="43"/>
        <v>-1</v>
      </c>
      <c r="P138" s="104">
        <f t="shared" si="44"/>
        <v>18</v>
      </c>
    </row>
    <row r="139" spans="1:16" x14ac:dyDescent="0.15">
      <c r="A139" s="95">
        <v>11</v>
      </c>
      <c r="B139" s="107">
        <f t="shared" si="38"/>
        <v>166</v>
      </c>
      <c r="C139" s="104">
        <v>86</v>
      </c>
      <c r="D139" s="104">
        <v>80</v>
      </c>
      <c r="E139" s="104">
        <f t="shared" si="39"/>
        <v>180</v>
      </c>
      <c r="F139" s="104">
        <v>105</v>
      </c>
      <c r="G139" s="104">
        <v>75</v>
      </c>
      <c r="H139" s="104">
        <f t="shared" si="40"/>
        <v>-14</v>
      </c>
      <c r="I139" s="104">
        <v>250</v>
      </c>
      <c r="J139" s="104">
        <v>239</v>
      </c>
      <c r="K139" s="104">
        <f t="shared" si="41"/>
        <v>489</v>
      </c>
      <c r="L139" s="104">
        <v>198</v>
      </c>
      <c r="M139" s="104">
        <v>283</v>
      </c>
      <c r="N139" s="104">
        <f t="shared" si="42"/>
        <v>481</v>
      </c>
      <c r="O139" s="104">
        <f t="shared" si="43"/>
        <v>8</v>
      </c>
      <c r="P139" s="104">
        <f t="shared" si="44"/>
        <v>-6</v>
      </c>
    </row>
    <row r="140" spans="1:16" x14ac:dyDescent="0.15">
      <c r="A140" s="95">
        <v>12</v>
      </c>
      <c r="B140" s="107">
        <f t="shared" si="38"/>
        <v>181</v>
      </c>
      <c r="C140" s="104">
        <v>101</v>
      </c>
      <c r="D140" s="104">
        <v>80</v>
      </c>
      <c r="E140" s="104">
        <f t="shared" si="39"/>
        <v>185</v>
      </c>
      <c r="F140" s="104">
        <v>109</v>
      </c>
      <c r="G140" s="104">
        <v>76</v>
      </c>
      <c r="H140" s="104">
        <f t="shared" si="40"/>
        <v>-4</v>
      </c>
      <c r="I140" s="104">
        <v>254</v>
      </c>
      <c r="J140" s="104">
        <v>217</v>
      </c>
      <c r="K140" s="104">
        <f t="shared" si="41"/>
        <v>471</v>
      </c>
      <c r="L140" s="104">
        <v>177</v>
      </c>
      <c r="M140" s="104">
        <v>261</v>
      </c>
      <c r="N140" s="104">
        <f t="shared" si="42"/>
        <v>438</v>
      </c>
      <c r="O140" s="104">
        <f t="shared" si="43"/>
        <v>33</v>
      </c>
      <c r="P140" s="104">
        <f t="shared" si="44"/>
        <v>29</v>
      </c>
    </row>
    <row r="141" spans="1:16" ht="9" customHeight="1" x14ac:dyDescent="0.15">
      <c r="A141" s="95"/>
      <c r="B141" s="107"/>
      <c r="C141" s="104"/>
      <c r="D141" s="104"/>
      <c r="E141" s="104"/>
      <c r="F141" s="104"/>
      <c r="G141" s="104"/>
      <c r="H141" s="104"/>
      <c r="I141" s="104"/>
      <c r="J141" s="104"/>
      <c r="K141" s="104"/>
      <c r="L141" s="104"/>
      <c r="M141" s="104"/>
      <c r="N141" s="104"/>
      <c r="O141" s="104"/>
      <c r="P141" s="104"/>
    </row>
    <row r="142" spans="1:16" s="108" customFormat="1" x14ac:dyDescent="0.15">
      <c r="A142" s="112" t="s">
        <v>165</v>
      </c>
      <c r="B142" s="111">
        <f t="shared" ref="B142:B148" si="45">C142+D142</f>
        <v>2188</v>
      </c>
      <c r="C142" s="109">
        <f>SUM(C143:C155)</f>
        <v>1073</v>
      </c>
      <c r="D142" s="109">
        <f>SUM(D143:D155)</f>
        <v>1115</v>
      </c>
      <c r="E142" s="109">
        <f t="shared" ref="E142:E148" si="46">F142+G142</f>
        <v>2319</v>
      </c>
      <c r="F142" s="109">
        <f t="shared" ref="F142:P142" si="47">SUM(F143:F155)</f>
        <v>1240</v>
      </c>
      <c r="G142" s="109">
        <f t="shared" si="47"/>
        <v>1079</v>
      </c>
      <c r="H142" s="109">
        <f t="shared" si="47"/>
        <v>-131</v>
      </c>
      <c r="I142" s="109">
        <f t="shared" si="47"/>
        <v>4159</v>
      </c>
      <c r="J142" s="109">
        <f t="shared" si="47"/>
        <v>5271</v>
      </c>
      <c r="K142" s="110">
        <f t="shared" si="47"/>
        <v>9430</v>
      </c>
      <c r="L142" s="109">
        <f t="shared" si="47"/>
        <v>3216</v>
      </c>
      <c r="M142" s="109">
        <f t="shared" si="47"/>
        <v>6203</v>
      </c>
      <c r="N142" s="109">
        <f t="shared" si="47"/>
        <v>9419</v>
      </c>
      <c r="O142" s="109">
        <f t="shared" si="47"/>
        <v>11</v>
      </c>
      <c r="P142" s="109">
        <f t="shared" si="47"/>
        <v>-120</v>
      </c>
    </row>
    <row r="143" spans="1:16" x14ac:dyDescent="0.15">
      <c r="A143" s="95" t="s">
        <v>150</v>
      </c>
      <c r="B143" s="107">
        <f t="shared" si="45"/>
        <v>190</v>
      </c>
      <c r="C143" s="104">
        <v>81</v>
      </c>
      <c r="D143" s="104">
        <v>109</v>
      </c>
      <c r="E143" s="104">
        <f t="shared" si="46"/>
        <v>246</v>
      </c>
      <c r="F143" s="104">
        <v>129</v>
      </c>
      <c r="G143" s="104">
        <v>117</v>
      </c>
      <c r="H143" s="104">
        <f t="shared" ref="H143:H148" si="48">B143-E143</f>
        <v>-56</v>
      </c>
      <c r="I143" s="104">
        <v>172</v>
      </c>
      <c r="J143" s="104">
        <v>216</v>
      </c>
      <c r="K143" s="104">
        <f t="shared" ref="K143:K148" si="49">I143+J143</f>
        <v>388</v>
      </c>
      <c r="L143" s="104">
        <v>175</v>
      </c>
      <c r="M143" s="104">
        <v>223</v>
      </c>
      <c r="N143" s="104">
        <f t="shared" ref="N143:N148" si="50">L143+M143</f>
        <v>398</v>
      </c>
      <c r="O143" s="104">
        <f t="shared" ref="O143:O148" si="51">K143-N143</f>
        <v>-10</v>
      </c>
      <c r="P143" s="104">
        <f t="shared" ref="P143:P148" si="52">H143+O143</f>
        <v>-66</v>
      </c>
    </row>
    <row r="144" spans="1:16" x14ac:dyDescent="0.15">
      <c r="A144" s="95">
        <v>2</v>
      </c>
      <c r="B144" s="107">
        <f t="shared" si="45"/>
        <v>169</v>
      </c>
      <c r="C144" s="104">
        <v>72</v>
      </c>
      <c r="D144" s="104">
        <v>97</v>
      </c>
      <c r="E144" s="104">
        <f t="shared" si="46"/>
        <v>193</v>
      </c>
      <c r="F144" s="104">
        <v>99</v>
      </c>
      <c r="G144" s="104">
        <v>94</v>
      </c>
      <c r="H144" s="104">
        <f t="shared" si="48"/>
        <v>-24</v>
      </c>
      <c r="I144" s="104">
        <v>160</v>
      </c>
      <c r="J144" s="104">
        <v>269</v>
      </c>
      <c r="K144" s="104">
        <f t="shared" si="49"/>
        <v>429</v>
      </c>
      <c r="L144" s="104">
        <v>149</v>
      </c>
      <c r="M144" s="104">
        <v>389</v>
      </c>
      <c r="N144" s="104">
        <f t="shared" si="50"/>
        <v>538</v>
      </c>
      <c r="O144" s="104">
        <f t="shared" si="51"/>
        <v>-109</v>
      </c>
      <c r="P144" s="104">
        <f t="shared" si="52"/>
        <v>-133</v>
      </c>
    </row>
    <row r="145" spans="1:17" x14ac:dyDescent="0.15">
      <c r="A145" s="95">
        <v>3</v>
      </c>
      <c r="B145" s="107">
        <f t="shared" si="45"/>
        <v>181</v>
      </c>
      <c r="C145" s="104">
        <v>81</v>
      </c>
      <c r="D145" s="104">
        <v>100</v>
      </c>
      <c r="E145" s="104">
        <f t="shared" si="46"/>
        <v>217</v>
      </c>
      <c r="F145" s="104">
        <v>117</v>
      </c>
      <c r="G145" s="104">
        <v>100</v>
      </c>
      <c r="H145" s="104">
        <f t="shared" si="48"/>
        <v>-36</v>
      </c>
      <c r="I145" s="104">
        <v>760</v>
      </c>
      <c r="J145" s="104">
        <v>904</v>
      </c>
      <c r="K145" s="104">
        <f t="shared" si="49"/>
        <v>1664</v>
      </c>
      <c r="L145" s="104">
        <v>1020</v>
      </c>
      <c r="M145" s="104">
        <v>2219</v>
      </c>
      <c r="N145" s="104">
        <f t="shared" si="50"/>
        <v>3239</v>
      </c>
      <c r="O145" s="104">
        <f t="shared" si="51"/>
        <v>-1575</v>
      </c>
      <c r="P145" s="104">
        <f t="shared" si="52"/>
        <v>-1611</v>
      </c>
      <c r="Q145" s="87" t="s">
        <v>162</v>
      </c>
    </row>
    <row r="146" spans="1:17" x14ac:dyDescent="0.15">
      <c r="A146" s="95">
        <v>4</v>
      </c>
      <c r="B146" s="107">
        <f t="shared" si="45"/>
        <v>157</v>
      </c>
      <c r="C146" s="104">
        <v>80</v>
      </c>
      <c r="D146" s="104">
        <v>77</v>
      </c>
      <c r="E146" s="104">
        <f t="shared" si="46"/>
        <v>179</v>
      </c>
      <c r="F146" s="104">
        <v>97</v>
      </c>
      <c r="G146" s="104">
        <v>82</v>
      </c>
      <c r="H146" s="104">
        <f t="shared" si="48"/>
        <v>-22</v>
      </c>
      <c r="I146" s="104">
        <v>953</v>
      </c>
      <c r="J146" s="104">
        <v>1472</v>
      </c>
      <c r="K146" s="104">
        <f t="shared" si="49"/>
        <v>2425</v>
      </c>
      <c r="L146" s="104">
        <v>344</v>
      </c>
      <c r="M146" s="104">
        <v>673</v>
      </c>
      <c r="N146" s="104">
        <f t="shared" si="50"/>
        <v>1017</v>
      </c>
      <c r="O146" s="104">
        <f t="shared" si="51"/>
        <v>1408</v>
      </c>
      <c r="P146" s="104">
        <f t="shared" si="52"/>
        <v>1386</v>
      </c>
    </row>
    <row r="147" spans="1:17" x14ac:dyDescent="0.15">
      <c r="A147" s="95">
        <v>5</v>
      </c>
      <c r="B147" s="107">
        <f t="shared" si="45"/>
        <v>177</v>
      </c>
      <c r="C147" s="104">
        <v>92</v>
      </c>
      <c r="D147" s="104">
        <v>85</v>
      </c>
      <c r="E147" s="104">
        <f t="shared" si="46"/>
        <v>210</v>
      </c>
      <c r="F147" s="104">
        <v>113</v>
      </c>
      <c r="G147" s="104">
        <v>97</v>
      </c>
      <c r="H147" s="104">
        <f t="shared" si="48"/>
        <v>-33</v>
      </c>
      <c r="I147" s="104">
        <v>282</v>
      </c>
      <c r="J147" s="104">
        <v>369</v>
      </c>
      <c r="K147" s="104">
        <f t="shared" si="49"/>
        <v>651</v>
      </c>
      <c r="L147" s="104">
        <v>216</v>
      </c>
      <c r="M147" s="104">
        <v>336</v>
      </c>
      <c r="N147" s="104">
        <f t="shared" si="50"/>
        <v>552</v>
      </c>
      <c r="O147" s="104">
        <f t="shared" si="51"/>
        <v>99</v>
      </c>
      <c r="P147" s="104">
        <f t="shared" si="52"/>
        <v>66</v>
      </c>
    </row>
    <row r="148" spans="1:17" x14ac:dyDescent="0.15">
      <c r="A148" s="95">
        <v>6</v>
      </c>
      <c r="B148" s="107">
        <f t="shared" si="45"/>
        <v>189</v>
      </c>
      <c r="C148" s="104">
        <v>94</v>
      </c>
      <c r="D148" s="104">
        <v>95</v>
      </c>
      <c r="E148" s="104">
        <f t="shared" si="46"/>
        <v>180</v>
      </c>
      <c r="F148" s="104">
        <v>100</v>
      </c>
      <c r="G148" s="104">
        <v>80</v>
      </c>
      <c r="H148" s="104">
        <f t="shared" si="48"/>
        <v>9</v>
      </c>
      <c r="I148" s="104">
        <v>215</v>
      </c>
      <c r="J148" s="104">
        <v>292</v>
      </c>
      <c r="K148" s="104">
        <f t="shared" si="49"/>
        <v>507</v>
      </c>
      <c r="L148" s="104">
        <v>193</v>
      </c>
      <c r="M148" s="104">
        <v>343</v>
      </c>
      <c r="N148" s="104">
        <f t="shared" si="50"/>
        <v>536</v>
      </c>
      <c r="O148" s="104">
        <f t="shared" si="51"/>
        <v>-29</v>
      </c>
      <c r="P148" s="104">
        <f t="shared" si="52"/>
        <v>-20</v>
      </c>
    </row>
    <row r="149" spans="1:17" ht="4.5" customHeight="1" x14ac:dyDescent="0.15">
      <c r="A149" s="95"/>
      <c r="B149" s="107"/>
      <c r="C149" s="104"/>
      <c r="D149" s="104"/>
      <c r="E149" s="104"/>
      <c r="F149" s="104"/>
      <c r="G149" s="104"/>
      <c r="H149" s="104"/>
      <c r="I149" s="104"/>
      <c r="J149" s="104"/>
      <c r="K149" s="104"/>
      <c r="L149" s="104"/>
      <c r="M149" s="104"/>
      <c r="N149" s="104"/>
      <c r="O149" s="104"/>
      <c r="P149" s="104"/>
    </row>
    <row r="150" spans="1:17" x14ac:dyDescent="0.15">
      <c r="A150" s="95">
        <v>7</v>
      </c>
      <c r="B150" s="107">
        <f t="shared" ref="B150:B155" si="53">C150+D150</f>
        <v>197</v>
      </c>
      <c r="C150" s="104">
        <v>84</v>
      </c>
      <c r="D150" s="104">
        <v>113</v>
      </c>
      <c r="E150" s="104">
        <f t="shared" ref="E150:E155" si="54">F150+G150</f>
        <v>179</v>
      </c>
      <c r="F150" s="104">
        <v>94</v>
      </c>
      <c r="G150" s="104">
        <v>85</v>
      </c>
      <c r="H150" s="104">
        <f t="shared" ref="H150:H155" si="55">B150-E150</f>
        <v>18</v>
      </c>
      <c r="I150" s="104">
        <v>265</v>
      </c>
      <c r="J150" s="104">
        <v>361</v>
      </c>
      <c r="K150" s="104">
        <f t="shared" ref="K150:K155" si="56">I150+J150</f>
        <v>626</v>
      </c>
      <c r="L150" s="104">
        <v>206</v>
      </c>
      <c r="M150" s="104">
        <v>431</v>
      </c>
      <c r="N150" s="104">
        <f t="shared" ref="N150:N155" si="57">L150+M150</f>
        <v>637</v>
      </c>
      <c r="O150" s="104">
        <f t="shared" ref="O150:O155" si="58">K150-N150</f>
        <v>-11</v>
      </c>
      <c r="P150" s="104">
        <f t="shared" ref="P150:P155" si="59">H150+O150</f>
        <v>7</v>
      </c>
    </row>
    <row r="151" spans="1:17" x14ac:dyDescent="0.15">
      <c r="A151" s="95">
        <v>8</v>
      </c>
      <c r="B151" s="107">
        <f t="shared" si="53"/>
        <v>202</v>
      </c>
      <c r="C151" s="104">
        <v>108</v>
      </c>
      <c r="D151" s="104">
        <v>94</v>
      </c>
      <c r="E151" s="104">
        <f t="shared" si="54"/>
        <v>171</v>
      </c>
      <c r="F151" s="104">
        <v>87</v>
      </c>
      <c r="G151" s="104">
        <v>84</v>
      </c>
      <c r="H151" s="104">
        <f t="shared" si="55"/>
        <v>31</v>
      </c>
      <c r="I151" s="104">
        <v>246</v>
      </c>
      <c r="J151" s="104">
        <v>351</v>
      </c>
      <c r="K151" s="104">
        <f t="shared" si="56"/>
        <v>597</v>
      </c>
      <c r="L151" s="104">
        <v>207</v>
      </c>
      <c r="M151" s="104">
        <v>328</v>
      </c>
      <c r="N151" s="104">
        <f t="shared" si="57"/>
        <v>535</v>
      </c>
      <c r="O151" s="104">
        <f t="shared" si="58"/>
        <v>62</v>
      </c>
      <c r="P151" s="104">
        <f t="shared" si="59"/>
        <v>93</v>
      </c>
    </row>
    <row r="152" spans="1:17" x14ac:dyDescent="0.15">
      <c r="A152" s="95">
        <v>9</v>
      </c>
      <c r="B152" s="107">
        <f t="shared" si="53"/>
        <v>176</v>
      </c>
      <c r="C152" s="104">
        <v>98</v>
      </c>
      <c r="D152" s="104">
        <v>78</v>
      </c>
      <c r="E152" s="104">
        <f t="shared" si="54"/>
        <v>179</v>
      </c>
      <c r="F152" s="104">
        <v>96</v>
      </c>
      <c r="G152" s="104">
        <v>83</v>
      </c>
      <c r="H152" s="104">
        <f t="shared" si="55"/>
        <v>-3</v>
      </c>
      <c r="I152" s="104">
        <v>228</v>
      </c>
      <c r="J152" s="104">
        <v>237</v>
      </c>
      <c r="K152" s="104">
        <f t="shared" si="56"/>
        <v>465</v>
      </c>
      <c r="L152" s="104">
        <v>196</v>
      </c>
      <c r="M152" s="104">
        <v>413</v>
      </c>
      <c r="N152" s="104">
        <f t="shared" si="57"/>
        <v>609</v>
      </c>
      <c r="O152" s="104">
        <f t="shared" si="58"/>
        <v>-144</v>
      </c>
      <c r="P152" s="104">
        <f t="shared" si="59"/>
        <v>-147</v>
      </c>
    </row>
    <row r="153" spans="1:17" x14ac:dyDescent="0.15">
      <c r="A153" s="95">
        <v>10</v>
      </c>
      <c r="B153" s="107">
        <f t="shared" si="53"/>
        <v>201</v>
      </c>
      <c r="C153" s="104">
        <v>100</v>
      </c>
      <c r="D153" s="104">
        <v>101</v>
      </c>
      <c r="E153" s="104">
        <f t="shared" si="54"/>
        <v>188</v>
      </c>
      <c r="F153" s="104">
        <v>103</v>
      </c>
      <c r="G153" s="104">
        <v>85</v>
      </c>
      <c r="H153" s="104">
        <f t="shared" si="55"/>
        <v>13</v>
      </c>
      <c r="I153" s="104">
        <v>325</v>
      </c>
      <c r="J153" s="104">
        <v>369</v>
      </c>
      <c r="K153" s="104">
        <f t="shared" si="56"/>
        <v>694</v>
      </c>
      <c r="L153" s="104">
        <v>183</v>
      </c>
      <c r="M153" s="104">
        <v>308</v>
      </c>
      <c r="N153" s="104">
        <f t="shared" si="57"/>
        <v>491</v>
      </c>
      <c r="O153" s="104">
        <f t="shared" si="58"/>
        <v>203</v>
      </c>
      <c r="P153" s="104">
        <f t="shared" si="59"/>
        <v>216</v>
      </c>
    </row>
    <row r="154" spans="1:17" x14ac:dyDescent="0.15">
      <c r="A154" s="95">
        <v>11</v>
      </c>
      <c r="B154" s="107">
        <f t="shared" si="53"/>
        <v>179</v>
      </c>
      <c r="C154" s="104">
        <v>92</v>
      </c>
      <c r="D154" s="104">
        <v>87</v>
      </c>
      <c r="E154" s="104">
        <f t="shared" si="54"/>
        <v>193</v>
      </c>
      <c r="F154" s="104">
        <v>110</v>
      </c>
      <c r="G154" s="104">
        <v>83</v>
      </c>
      <c r="H154" s="104">
        <f t="shared" si="55"/>
        <v>-14</v>
      </c>
      <c r="I154" s="104">
        <v>265</v>
      </c>
      <c r="J154" s="104">
        <v>230</v>
      </c>
      <c r="K154" s="104">
        <f t="shared" si="56"/>
        <v>495</v>
      </c>
      <c r="L154" s="104">
        <v>190</v>
      </c>
      <c r="M154" s="104">
        <v>249</v>
      </c>
      <c r="N154" s="104">
        <f t="shared" si="57"/>
        <v>439</v>
      </c>
      <c r="O154" s="104">
        <f t="shared" si="58"/>
        <v>56</v>
      </c>
      <c r="P154" s="104">
        <f t="shared" si="59"/>
        <v>42</v>
      </c>
    </row>
    <row r="155" spans="1:17" x14ac:dyDescent="0.15">
      <c r="A155" s="95">
        <v>12</v>
      </c>
      <c r="B155" s="107">
        <f t="shared" si="53"/>
        <v>170</v>
      </c>
      <c r="C155" s="104">
        <v>91</v>
      </c>
      <c r="D155" s="104">
        <v>79</v>
      </c>
      <c r="E155" s="104">
        <f t="shared" si="54"/>
        <v>184</v>
      </c>
      <c r="F155" s="104">
        <v>95</v>
      </c>
      <c r="G155" s="104">
        <v>89</v>
      </c>
      <c r="H155" s="104">
        <f t="shared" si="55"/>
        <v>-14</v>
      </c>
      <c r="I155" s="104">
        <v>288</v>
      </c>
      <c r="J155" s="104">
        <v>201</v>
      </c>
      <c r="K155" s="104">
        <f t="shared" si="56"/>
        <v>489</v>
      </c>
      <c r="L155" s="104">
        <v>137</v>
      </c>
      <c r="M155" s="104">
        <v>291</v>
      </c>
      <c r="N155" s="104">
        <f t="shared" si="57"/>
        <v>428</v>
      </c>
      <c r="O155" s="104">
        <f t="shared" si="58"/>
        <v>61</v>
      </c>
      <c r="P155" s="104">
        <f t="shared" si="59"/>
        <v>47</v>
      </c>
    </row>
    <row r="156" spans="1:17" ht="9" customHeight="1" x14ac:dyDescent="0.15">
      <c r="A156" s="95"/>
      <c r="B156" s="107"/>
      <c r="C156" s="104"/>
      <c r="D156" s="104"/>
      <c r="E156" s="104"/>
      <c r="F156" s="104"/>
      <c r="G156" s="104"/>
      <c r="H156" s="104"/>
      <c r="I156" s="104"/>
      <c r="J156" s="104"/>
      <c r="K156" s="104"/>
      <c r="L156" s="104"/>
      <c r="M156" s="104"/>
      <c r="N156" s="104"/>
      <c r="O156" s="104"/>
      <c r="P156" s="104"/>
    </row>
    <row r="157" spans="1:17" s="108" customFormat="1" x14ac:dyDescent="0.15">
      <c r="A157" s="112" t="s">
        <v>164</v>
      </c>
      <c r="B157" s="111">
        <f t="shared" ref="B157:B163" si="60">C157+D157</f>
        <v>2132</v>
      </c>
      <c r="C157" s="109">
        <f>SUM(C158:C170)</f>
        <v>1113</v>
      </c>
      <c r="D157" s="109">
        <f>SUM(D158:D170)</f>
        <v>1019</v>
      </c>
      <c r="E157" s="109">
        <f t="shared" ref="E157:E163" si="61">F157+G157</f>
        <v>2384</v>
      </c>
      <c r="F157" s="109">
        <f t="shared" ref="F157:P157" si="62">SUM(F158:F170)</f>
        <v>1276</v>
      </c>
      <c r="G157" s="109">
        <f t="shared" si="62"/>
        <v>1108</v>
      </c>
      <c r="H157" s="109">
        <f t="shared" si="62"/>
        <v>-252</v>
      </c>
      <c r="I157" s="109">
        <f t="shared" si="62"/>
        <v>3943</v>
      </c>
      <c r="J157" s="109">
        <f t="shared" si="62"/>
        <v>5183</v>
      </c>
      <c r="K157" s="110">
        <f t="shared" si="62"/>
        <v>9126</v>
      </c>
      <c r="L157" s="109">
        <f t="shared" si="62"/>
        <v>3254</v>
      </c>
      <c r="M157" s="109">
        <f t="shared" si="62"/>
        <v>6120</v>
      </c>
      <c r="N157" s="109">
        <f t="shared" si="62"/>
        <v>9374</v>
      </c>
      <c r="O157" s="109">
        <f t="shared" si="62"/>
        <v>-248</v>
      </c>
      <c r="P157" s="109">
        <f t="shared" si="62"/>
        <v>-500</v>
      </c>
    </row>
    <row r="158" spans="1:17" x14ac:dyDescent="0.15">
      <c r="A158" s="95" t="s">
        <v>150</v>
      </c>
      <c r="B158" s="107">
        <f t="shared" si="60"/>
        <v>177</v>
      </c>
      <c r="C158" s="104">
        <v>86</v>
      </c>
      <c r="D158" s="104">
        <v>91</v>
      </c>
      <c r="E158" s="104">
        <f t="shared" si="61"/>
        <v>232</v>
      </c>
      <c r="F158" s="104">
        <v>118</v>
      </c>
      <c r="G158" s="104">
        <v>114</v>
      </c>
      <c r="H158" s="104">
        <f t="shared" ref="H158:H163" si="63">B158-E158</f>
        <v>-55</v>
      </c>
      <c r="I158" s="104">
        <v>190</v>
      </c>
      <c r="J158" s="104">
        <v>216</v>
      </c>
      <c r="K158" s="104">
        <f t="shared" ref="K158:K163" si="64">I158+J158</f>
        <v>406</v>
      </c>
      <c r="L158" s="104">
        <v>153</v>
      </c>
      <c r="M158" s="104">
        <v>233</v>
      </c>
      <c r="N158" s="104">
        <f t="shared" ref="N158:N163" si="65">L158+M158</f>
        <v>386</v>
      </c>
      <c r="O158" s="104">
        <f t="shared" ref="O158:O163" si="66">K158-N158</f>
        <v>20</v>
      </c>
      <c r="P158" s="104">
        <f t="shared" ref="P158:P163" si="67">H158+O158</f>
        <v>-35</v>
      </c>
    </row>
    <row r="159" spans="1:17" x14ac:dyDescent="0.15">
      <c r="A159" s="95">
        <v>2</v>
      </c>
      <c r="B159" s="107">
        <f t="shared" si="60"/>
        <v>156</v>
      </c>
      <c r="C159" s="104">
        <v>74</v>
      </c>
      <c r="D159" s="104">
        <v>82</v>
      </c>
      <c r="E159" s="104">
        <f t="shared" si="61"/>
        <v>194</v>
      </c>
      <c r="F159" s="104">
        <v>96</v>
      </c>
      <c r="G159" s="104">
        <v>98</v>
      </c>
      <c r="H159" s="104">
        <f t="shared" si="63"/>
        <v>-38</v>
      </c>
      <c r="I159" s="104">
        <v>154</v>
      </c>
      <c r="J159" s="104">
        <v>255</v>
      </c>
      <c r="K159" s="104">
        <f t="shared" si="64"/>
        <v>409</v>
      </c>
      <c r="L159" s="104">
        <v>164</v>
      </c>
      <c r="M159" s="104">
        <v>356</v>
      </c>
      <c r="N159" s="104">
        <f t="shared" si="65"/>
        <v>520</v>
      </c>
      <c r="O159" s="104">
        <f t="shared" si="66"/>
        <v>-111</v>
      </c>
      <c r="P159" s="104">
        <f t="shared" si="67"/>
        <v>-149</v>
      </c>
    </row>
    <row r="160" spans="1:17" x14ac:dyDescent="0.15">
      <c r="A160" s="95">
        <v>3</v>
      </c>
      <c r="B160" s="107">
        <f t="shared" si="60"/>
        <v>169</v>
      </c>
      <c r="C160" s="104">
        <v>91</v>
      </c>
      <c r="D160" s="104">
        <v>78</v>
      </c>
      <c r="E160" s="104">
        <f t="shared" si="61"/>
        <v>224</v>
      </c>
      <c r="F160" s="104">
        <v>114</v>
      </c>
      <c r="G160" s="104">
        <v>110</v>
      </c>
      <c r="H160" s="104">
        <f t="shared" si="63"/>
        <v>-55</v>
      </c>
      <c r="I160" s="104">
        <v>891</v>
      </c>
      <c r="J160" s="104">
        <v>924</v>
      </c>
      <c r="K160" s="104">
        <f t="shared" si="64"/>
        <v>1815</v>
      </c>
      <c r="L160" s="104">
        <v>1098</v>
      </c>
      <c r="M160" s="104">
        <v>2255</v>
      </c>
      <c r="N160" s="104">
        <f t="shared" si="65"/>
        <v>3353</v>
      </c>
      <c r="O160" s="104">
        <f t="shared" si="66"/>
        <v>-1538</v>
      </c>
      <c r="P160" s="104">
        <f t="shared" si="67"/>
        <v>-1593</v>
      </c>
      <c r="Q160" s="87" t="s">
        <v>162</v>
      </c>
    </row>
    <row r="161" spans="1:17" x14ac:dyDescent="0.15">
      <c r="A161" s="95">
        <v>4</v>
      </c>
      <c r="B161" s="107">
        <f t="shared" si="60"/>
        <v>159</v>
      </c>
      <c r="C161" s="104">
        <v>82</v>
      </c>
      <c r="D161" s="104">
        <v>77</v>
      </c>
      <c r="E161" s="104">
        <f t="shared" si="61"/>
        <v>219</v>
      </c>
      <c r="F161" s="104">
        <v>124</v>
      </c>
      <c r="G161" s="104">
        <v>95</v>
      </c>
      <c r="H161" s="104">
        <f t="shared" si="63"/>
        <v>-60</v>
      </c>
      <c r="I161" s="104">
        <v>871</v>
      </c>
      <c r="J161" s="104">
        <v>1352</v>
      </c>
      <c r="K161" s="104">
        <f t="shared" si="64"/>
        <v>2223</v>
      </c>
      <c r="L161" s="104">
        <v>313</v>
      </c>
      <c r="M161" s="104">
        <v>657</v>
      </c>
      <c r="N161" s="104">
        <f t="shared" si="65"/>
        <v>970</v>
      </c>
      <c r="O161" s="104">
        <f t="shared" si="66"/>
        <v>1253</v>
      </c>
      <c r="P161" s="104">
        <f t="shared" si="67"/>
        <v>1193</v>
      </c>
    </row>
    <row r="162" spans="1:17" x14ac:dyDescent="0.15">
      <c r="A162" s="95">
        <v>5</v>
      </c>
      <c r="B162" s="107">
        <f t="shared" si="60"/>
        <v>206</v>
      </c>
      <c r="C162" s="104">
        <v>104</v>
      </c>
      <c r="D162" s="104">
        <v>102</v>
      </c>
      <c r="E162" s="104">
        <f t="shared" si="61"/>
        <v>219</v>
      </c>
      <c r="F162" s="104">
        <v>115</v>
      </c>
      <c r="G162" s="104">
        <v>104</v>
      </c>
      <c r="H162" s="104">
        <f t="shared" si="63"/>
        <v>-13</v>
      </c>
      <c r="I162" s="104">
        <v>244</v>
      </c>
      <c r="J162" s="104">
        <v>310</v>
      </c>
      <c r="K162" s="104">
        <f t="shared" si="64"/>
        <v>554</v>
      </c>
      <c r="L162" s="104">
        <v>192</v>
      </c>
      <c r="M162" s="104">
        <v>353</v>
      </c>
      <c r="N162" s="104">
        <f t="shared" si="65"/>
        <v>545</v>
      </c>
      <c r="O162" s="104">
        <f t="shared" si="66"/>
        <v>9</v>
      </c>
      <c r="P162" s="104">
        <f t="shared" si="67"/>
        <v>-4</v>
      </c>
    </row>
    <row r="163" spans="1:17" x14ac:dyDescent="0.15">
      <c r="A163" s="95">
        <v>6</v>
      </c>
      <c r="B163" s="107">
        <f t="shared" si="60"/>
        <v>161</v>
      </c>
      <c r="C163" s="104">
        <v>75</v>
      </c>
      <c r="D163" s="104">
        <v>86</v>
      </c>
      <c r="E163" s="104">
        <f t="shared" si="61"/>
        <v>155</v>
      </c>
      <c r="F163" s="104">
        <v>86</v>
      </c>
      <c r="G163" s="104">
        <v>69</v>
      </c>
      <c r="H163" s="104">
        <f t="shared" si="63"/>
        <v>6</v>
      </c>
      <c r="I163" s="104">
        <v>200</v>
      </c>
      <c r="J163" s="104">
        <v>275</v>
      </c>
      <c r="K163" s="104">
        <f t="shared" si="64"/>
        <v>475</v>
      </c>
      <c r="L163" s="104">
        <v>157</v>
      </c>
      <c r="M163" s="104">
        <v>311</v>
      </c>
      <c r="N163" s="104">
        <f t="shared" si="65"/>
        <v>468</v>
      </c>
      <c r="O163" s="104">
        <f t="shared" si="66"/>
        <v>7</v>
      </c>
      <c r="P163" s="104">
        <f t="shared" si="67"/>
        <v>13</v>
      </c>
    </row>
    <row r="164" spans="1:17" ht="4.5" customHeight="1" x14ac:dyDescent="0.15">
      <c r="A164" s="95"/>
      <c r="B164" s="107"/>
      <c r="C164" s="104"/>
      <c r="D164" s="104"/>
      <c r="E164" s="104"/>
      <c r="F164" s="104"/>
      <c r="G164" s="104"/>
      <c r="H164" s="104"/>
      <c r="I164" s="104"/>
      <c r="J164" s="104"/>
      <c r="K164" s="104"/>
      <c r="L164" s="104"/>
      <c r="M164" s="104"/>
      <c r="N164" s="104"/>
      <c r="O164" s="104"/>
      <c r="P164" s="104"/>
    </row>
    <row r="165" spans="1:17" x14ac:dyDescent="0.15">
      <c r="A165" s="95">
        <v>7</v>
      </c>
      <c r="B165" s="107">
        <f t="shared" ref="B165:B170" si="68">C165+D165</f>
        <v>196</v>
      </c>
      <c r="C165" s="104">
        <v>111</v>
      </c>
      <c r="D165" s="104">
        <v>85</v>
      </c>
      <c r="E165" s="104">
        <f t="shared" ref="E165:E170" si="69">F165+G165</f>
        <v>184</v>
      </c>
      <c r="F165" s="104">
        <v>98</v>
      </c>
      <c r="G165" s="104">
        <v>86</v>
      </c>
      <c r="H165" s="104">
        <f t="shared" ref="H165:H170" si="70">B165-E165</f>
        <v>12</v>
      </c>
      <c r="I165" s="104">
        <v>216</v>
      </c>
      <c r="J165" s="104">
        <v>401</v>
      </c>
      <c r="K165" s="104">
        <f t="shared" ref="K165:K170" si="71">I165+J165</f>
        <v>617</v>
      </c>
      <c r="L165" s="104">
        <v>248</v>
      </c>
      <c r="M165" s="104">
        <v>384</v>
      </c>
      <c r="N165" s="104">
        <f t="shared" ref="N165:N170" si="72">L165+M165</f>
        <v>632</v>
      </c>
      <c r="O165" s="104">
        <f t="shared" ref="O165:O170" si="73">K165-N165</f>
        <v>-15</v>
      </c>
      <c r="P165" s="104">
        <f t="shared" ref="P165:P170" si="74">H165+O165</f>
        <v>-3</v>
      </c>
    </row>
    <row r="166" spans="1:17" x14ac:dyDescent="0.15">
      <c r="A166" s="95">
        <v>8</v>
      </c>
      <c r="B166" s="107">
        <f t="shared" si="68"/>
        <v>205</v>
      </c>
      <c r="C166" s="104">
        <v>123</v>
      </c>
      <c r="D166" s="104">
        <v>82</v>
      </c>
      <c r="E166" s="104">
        <f t="shared" si="69"/>
        <v>182</v>
      </c>
      <c r="F166" s="104">
        <v>106</v>
      </c>
      <c r="G166" s="104">
        <v>76</v>
      </c>
      <c r="H166" s="104">
        <f t="shared" si="70"/>
        <v>23</v>
      </c>
      <c r="I166" s="104">
        <v>215</v>
      </c>
      <c r="J166" s="104">
        <v>351</v>
      </c>
      <c r="K166" s="104">
        <f t="shared" si="71"/>
        <v>566</v>
      </c>
      <c r="L166" s="104">
        <v>172</v>
      </c>
      <c r="M166" s="104">
        <v>361</v>
      </c>
      <c r="N166" s="104">
        <f t="shared" si="72"/>
        <v>533</v>
      </c>
      <c r="O166" s="104">
        <f t="shared" si="73"/>
        <v>33</v>
      </c>
      <c r="P166" s="104">
        <f t="shared" si="74"/>
        <v>56</v>
      </c>
    </row>
    <row r="167" spans="1:17" x14ac:dyDescent="0.15">
      <c r="A167" s="95">
        <v>9</v>
      </c>
      <c r="B167" s="107">
        <f t="shared" si="68"/>
        <v>162</v>
      </c>
      <c r="C167" s="104">
        <v>86</v>
      </c>
      <c r="D167" s="104">
        <v>76</v>
      </c>
      <c r="E167" s="104">
        <f t="shared" si="69"/>
        <v>134</v>
      </c>
      <c r="F167" s="104">
        <v>69</v>
      </c>
      <c r="G167" s="104">
        <v>65</v>
      </c>
      <c r="H167" s="104">
        <f t="shared" si="70"/>
        <v>28</v>
      </c>
      <c r="I167" s="104">
        <v>185</v>
      </c>
      <c r="J167" s="104">
        <v>301</v>
      </c>
      <c r="K167" s="104">
        <f t="shared" si="71"/>
        <v>486</v>
      </c>
      <c r="L167" s="104">
        <v>185</v>
      </c>
      <c r="M167" s="104">
        <v>373</v>
      </c>
      <c r="N167" s="104">
        <f t="shared" si="72"/>
        <v>558</v>
      </c>
      <c r="O167" s="104">
        <f t="shared" si="73"/>
        <v>-72</v>
      </c>
      <c r="P167" s="104">
        <f t="shared" si="74"/>
        <v>-44</v>
      </c>
    </row>
    <row r="168" spans="1:17" x14ac:dyDescent="0.15">
      <c r="A168" s="95">
        <v>10</v>
      </c>
      <c r="B168" s="107">
        <f t="shared" si="68"/>
        <v>194</v>
      </c>
      <c r="C168" s="104">
        <v>100</v>
      </c>
      <c r="D168" s="104">
        <v>94</v>
      </c>
      <c r="E168" s="104">
        <f t="shared" si="69"/>
        <v>240</v>
      </c>
      <c r="F168" s="104">
        <v>131</v>
      </c>
      <c r="G168" s="104">
        <v>109</v>
      </c>
      <c r="H168" s="104">
        <f t="shared" si="70"/>
        <v>-46</v>
      </c>
      <c r="I168" s="104">
        <v>242</v>
      </c>
      <c r="J168" s="104">
        <v>374</v>
      </c>
      <c r="K168" s="104">
        <f t="shared" si="71"/>
        <v>616</v>
      </c>
      <c r="L168" s="104">
        <v>194</v>
      </c>
      <c r="M168" s="104">
        <v>347</v>
      </c>
      <c r="N168" s="104">
        <f t="shared" si="72"/>
        <v>541</v>
      </c>
      <c r="O168" s="104">
        <f t="shared" si="73"/>
        <v>75</v>
      </c>
      <c r="P168" s="104">
        <f t="shared" si="74"/>
        <v>29</v>
      </c>
    </row>
    <row r="169" spans="1:17" x14ac:dyDescent="0.15">
      <c r="A169" s="95">
        <v>11</v>
      </c>
      <c r="B169" s="107">
        <f t="shared" si="68"/>
        <v>182</v>
      </c>
      <c r="C169" s="104">
        <v>96</v>
      </c>
      <c r="D169" s="104">
        <v>86</v>
      </c>
      <c r="E169" s="104">
        <f t="shared" si="69"/>
        <v>204</v>
      </c>
      <c r="F169" s="104">
        <v>107</v>
      </c>
      <c r="G169" s="104">
        <v>97</v>
      </c>
      <c r="H169" s="104">
        <f t="shared" si="70"/>
        <v>-22</v>
      </c>
      <c r="I169" s="104">
        <v>217</v>
      </c>
      <c r="J169" s="104">
        <v>234</v>
      </c>
      <c r="K169" s="104">
        <f t="shared" si="71"/>
        <v>451</v>
      </c>
      <c r="L169" s="104">
        <v>221</v>
      </c>
      <c r="M169" s="104">
        <v>236</v>
      </c>
      <c r="N169" s="104">
        <f t="shared" si="72"/>
        <v>457</v>
      </c>
      <c r="O169" s="104">
        <f t="shared" si="73"/>
        <v>-6</v>
      </c>
      <c r="P169" s="104">
        <f t="shared" si="74"/>
        <v>-28</v>
      </c>
    </row>
    <row r="170" spans="1:17" x14ac:dyDescent="0.15">
      <c r="A170" s="95">
        <v>12</v>
      </c>
      <c r="B170" s="107">
        <f t="shared" si="68"/>
        <v>165</v>
      </c>
      <c r="C170" s="104">
        <v>85</v>
      </c>
      <c r="D170" s="104">
        <v>80</v>
      </c>
      <c r="E170" s="104">
        <f t="shared" si="69"/>
        <v>197</v>
      </c>
      <c r="F170" s="104">
        <v>112</v>
      </c>
      <c r="G170" s="104">
        <v>85</v>
      </c>
      <c r="H170" s="104">
        <f t="shared" si="70"/>
        <v>-32</v>
      </c>
      <c r="I170" s="104">
        <v>318</v>
      </c>
      <c r="J170" s="104">
        <v>190</v>
      </c>
      <c r="K170" s="104">
        <f t="shared" si="71"/>
        <v>508</v>
      </c>
      <c r="L170" s="104">
        <v>157</v>
      </c>
      <c r="M170" s="104">
        <v>254</v>
      </c>
      <c r="N170" s="104">
        <f t="shared" si="72"/>
        <v>411</v>
      </c>
      <c r="O170" s="104">
        <f t="shared" si="73"/>
        <v>97</v>
      </c>
      <c r="P170" s="104">
        <f t="shared" si="74"/>
        <v>65</v>
      </c>
    </row>
    <row r="171" spans="1:17" ht="9" customHeight="1" x14ac:dyDescent="0.15">
      <c r="A171" s="95"/>
      <c r="B171" s="107"/>
      <c r="C171" s="104"/>
      <c r="D171" s="104"/>
      <c r="E171" s="104"/>
      <c r="F171" s="104"/>
      <c r="G171" s="104"/>
      <c r="H171" s="104"/>
      <c r="I171" s="104"/>
      <c r="J171" s="104"/>
      <c r="K171" s="104"/>
      <c r="L171" s="104"/>
      <c r="M171" s="104"/>
      <c r="N171" s="104"/>
      <c r="O171" s="104"/>
      <c r="P171" s="104"/>
    </row>
    <row r="172" spans="1:17" s="108" customFormat="1" x14ac:dyDescent="0.15">
      <c r="A172" s="112" t="s">
        <v>163</v>
      </c>
      <c r="B172" s="111">
        <f t="shared" ref="B172:B178" si="75">C172+D172</f>
        <v>2235</v>
      </c>
      <c r="C172" s="109">
        <f>SUM(C173:C185)</f>
        <v>1143</v>
      </c>
      <c r="D172" s="109">
        <f>SUM(D173:D185)</f>
        <v>1092</v>
      </c>
      <c r="E172" s="109">
        <f t="shared" ref="E172:E178" si="76">F172+G172</f>
        <v>2284</v>
      </c>
      <c r="F172" s="109">
        <f t="shared" ref="F172:P172" si="77">SUM(F173:F185)</f>
        <v>1151</v>
      </c>
      <c r="G172" s="109">
        <f t="shared" si="77"/>
        <v>1133</v>
      </c>
      <c r="H172" s="109">
        <f t="shared" si="77"/>
        <v>-49</v>
      </c>
      <c r="I172" s="109">
        <f t="shared" si="77"/>
        <v>3884</v>
      </c>
      <c r="J172" s="109">
        <f t="shared" si="77"/>
        <v>5042</v>
      </c>
      <c r="K172" s="110">
        <f t="shared" si="77"/>
        <v>8926</v>
      </c>
      <c r="L172" s="109">
        <f t="shared" si="77"/>
        <v>3195</v>
      </c>
      <c r="M172" s="109">
        <f t="shared" si="77"/>
        <v>5942</v>
      </c>
      <c r="N172" s="109">
        <f t="shared" si="77"/>
        <v>9137</v>
      </c>
      <c r="O172" s="109">
        <f t="shared" si="77"/>
        <v>-211</v>
      </c>
      <c r="P172" s="109">
        <f t="shared" si="77"/>
        <v>-260</v>
      </c>
    </row>
    <row r="173" spans="1:17" x14ac:dyDescent="0.15">
      <c r="A173" s="95" t="s">
        <v>150</v>
      </c>
      <c r="B173" s="107">
        <f t="shared" si="75"/>
        <v>191</v>
      </c>
      <c r="C173" s="104">
        <v>92</v>
      </c>
      <c r="D173" s="104">
        <v>99</v>
      </c>
      <c r="E173" s="104">
        <f t="shared" si="76"/>
        <v>266</v>
      </c>
      <c r="F173" s="104">
        <v>138</v>
      </c>
      <c r="G173" s="104">
        <v>128</v>
      </c>
      <c r="H173" s="104">
        <f t="shared" ref="H173:H178" si="78">B173-E173</f>
        <v>-75</v>
      </c>
      <c r="I173" s="104">
        <v>194</v>
      </c>
      <c r="J173" s="104">
        <v>212</v>
      </c>
      <c r="K173" s="104">
        <f t="shared" ref="K173:K178" si="79">I173+J173</f>
        <v>406</v>
      </c>
      <c r="L173" s="104">
        <v>136</v>
      </c>
      <c r="M173" s="104">
        <v>269</v>
      </c>
      <c r="N173" s="104">
        <f t="shared" ref="N173:N178" si="80">L173+M173</f>
        <v>405</v>
      </c>
      <c r="O173" s="104">
        <f t="shared" ref="O173:O178" si="81">K173-N173</f>
        <v>1</v>
      </c>
      <c r="P173" s="104">
        <f t="shared" ref="P173:P178" si="82">H173+O173</f>
        <v>-74</v>
      </c>
    </row>
    <row r="174" spans="1:17" x14ac:dyDescent="0.15">
      <c r="A174" s="95">
        <v>2</v>
      </c>
      <c r="B174" s="107">
        <f t="shared" si="75"/>
        <v>197</v>
      </c>
      <c r="C174" s="104">
        <v>107</v>
      </c>
      <c r="D174" s="104">
        <v>90</v>
      </c>
      <c r="E174" s="104">
        <f t="shared" si="76"/>
        <v>203</v>
      </c>
      <c r="F174" s="104">
        <v>90</v>
      </c>
      <c r="G174" s="104">
        <v>113</v>
      </c>
      <c r="H174" s="104">
        <f t="shared" si="78"/>
        <v>-6</v>
      </c>
      <c r="I174" s="104">
        <v>176</v>
      </c>
      <c r="J174" s="104">
        <v>243</v>
      </c>
      <c r="K174" s="104">
        <f t="shared" si="79"/>
        <v>419</v>
      </c>
      <c r="L174" s="104">
        <v>205</v>
      </c>
      <c r="M174" s="104">
        <v>363</v>
      </c>
      <c r="N174" s="104">
        <f t="shared" si="80"/>
        <v>568</v>
      </c>
      <c r="O174" s="104">
        <f t="shared" si="81"/>
        <v>-149</v>
      </c>
      <c r="P174" s="104">
        <f t="shared" si="82"/>
        <v>-155</v>
      </c>
    </row>
    <row r="175" spans="1:17" x14ac:dyDescent="0.15">
      <c r="A175" s="95">
        <v>3</v>
      </c>
      <c r="B175" s="107">
        <f t="shared" si="75"/>
        <v>188</v>
      </c>
      <c r="C175" s="104">
        <v>99</v>
      </c>
      <c r="D175" s="104">
        <v>89</v>
      </c>
      <c r="E175" s="104">
        <f t="shared" si="76"/>
        <v>198</v>
      </c>
      <c r="F175" s="104">
        <v>97</v>
      </c>
      <c r="G175" s="104">
        <v>101</v>
      </c>
      <c r="H175" s="104">
        <f t="shared" si="78"/>
        <v>-10</v>
      </c>
      <c r="I175" s="104">
        <v>787</v>
      </c>
      <c r="J175" s="104">
        <v>1000</v>
      </c>
      <c r="K175" s="104">
        <f t="shared" si="79"/>
        <v>1787</v>
      </c>
      <c r="L175" s="104">
        <v>1000</v>
      </c>
      <c r="M175" s="104">
        <v>2247</v>
      </c>
      <c r="N175" s="104">
        <f t="shared" si="80"/>
        <v>3247</v>
      </c>
      <c r="O175" s="104">
        <f t="shared" si="81"/>
        <v>-1460</v>
      </c>
      <c r="P175" s="104">
        <f t="shared" si="82"/>
        <v>-1470</v>
      </c>
      <c r="Q175" s="87" t="s">
        <v>162</v>
      </c>
    </row>
    <row r="176" spans="1:17" x14ac:dyDescent="0.15">
      <c r="A176" s="95">
        <v>4</v>
      </c>
      <c r="B176" s="107">
        <f t="shared" si="75"/>
        <v>184</v>
      </c>
      <c r="C176" s="104">
        <v>84</v>
      </c>
      <c r="D176" s="104">
        <v>100</v>
      </c>
      <c r="E176" s="104">
        <f t="shared" si="76"/>
        <v>209</v>
      </c>
      <c r="F176" s="104">
        <v>109</v>
      </c>
      <c r="G176" s="104">
        <v>100</v>
      </c>
      <c r="H176" s="104">
        <f t="shared" si="78"/>
        <v>-25</v>
      </c>
      <c r="I176" s="104">
        <v>842</v>
      </c>
      <c r="J176" s="104">
        <v>1244</v>
      </c>
      <c r="K176" s="104">
        <f t="shared" si="79"/>
        <v>2086</v>
      </c>
      <c r="L176" s="104">
        <v>369</v>
      </c>
      <c r="M176" s="104">
        <v>669</v>
      </c>
      <c r="N176" s="104">
        <f t="shared" si="80"/>
        <v>1038</v>
      </c>
      <c r="O176" s="104">
        <f t="shared" si="81"/>
        <v>1048</v>
      </c>
      <c r="P176" s="104">
        <f t="shared" si="82"/>
        <v>1023</v>
      </c>
    </row>
    <row r="177" spans="1:16" x14ac:dyDescent="0.15">
      <c r="A177" s="95">
        <v>5</v>
      </c>
      <c r="B177" s="107">
        <f t="shared" si="75"/>
        <v>185</v>
      </c>
      <c r="C177" s="104">
        <v>89</v>
      </c>
      <c r="D177" s="104">
        <v>96</v>
      </c>
      <c r="E177" s="104">
        <f t="shared" si="76"/>
        <v>194</v>
      </c>
      <c r="F177" s="104">
        <v>100</v>
      </c>
      <c r="G177" s="104">
        <v>94</v>
      </c>
      <c r="H177" s="104">
        <f t="shared" si="78"/>
        <v>-9</v>
      </c>
      <c r="I177" s="104">
        <v>231</v>
      </c>
      <c r="J177" s="104">
        <v>274</v>
      </c>
      <c r="K177" s="104">
        <f t="shared" si="79"/>
        <v>505</v>
      </c>
      <c r="L177" s="104">
        <v>173</v>
      </c>
      <c r="M177" s="104">
        <v>320</v>
      </c>
      <c r="N177" s="104">
        <f t="shared" si="80"/>
        <v>493</v>
      </c>
      <c r="O177" s="104">
        <f t="shared" si="81"/>
        <v>12</v>
      </c>
      <c r="P177" s="104">
        <f t="shared" si="82"/>
        <v>3</v>
      </c>
    </row>
    <row r="178" spans="1:16" x14ac:dyDescent="0.15">
      <c r="A178" s="95">
        <v>6</v>
      </c>
      <c r="B178" s="107">
        <f t="shared" si="75"/>
        <v>178</v>
      </c>
      <c r="C178" s="104">
        <v>85</v>
      </c>
      <c r="D178" s="104">
        <v>93</v>
      </c>
      <c r="E178" s="104">
        <f t="shared" si="76"/>
        <v>169</v>
      </c>
      <c r="F178" s="104">
        <v>90</v>
      </c>
      <c r="G178" s="104">
        <v>79</v>
      </c>
      <c r="H178" s="104">
        <f t="shared" si="78"/>
        <v>9</v>
      </c>
      <c r="I178" s="104">
        <v>200</v>
      </c>
      <c r="J178" s="104">
        <v>295</v>
      </c>
      <c r="K178" s="104">
        <f t="shared" si="79"/>
        <v>495</v>
      </c>
      <c r="L178" s="104">
        <v>180</v>
      </c>
      <c r="M178" s="104">
        <v>278</v>
      </c>
      <c r="N178" s="104">
        <f t="shared" si="80"/>
        <v>458</v>
      </c>
      <c r="O178" s="104">
        <f t="shared" si="81"/>
        <v>37</v>
      </c>
      <c r="P178" s="104">
        <f t="shared" si="82"/>
        <v>46</v>
      </c>
    </row>
    <row r="179" spans="1:16" ht="4.5" customHeight="1" x14ac:dyDescent="0.15">
      <c r="A179" s="95"/>
      <c r="B179" s="107"/>
      <c r="C179" s="104"/>
      <c r="D179" s="104"/>
      <c r="E179" s="104"/>
      <c r="F179" s="104"/>
      <c r="G179" s="104"/>
      <c r="H179" s="104"/>
      <c r="I179" s="104"/>
      <c r="J179" s="104"/>
      <c r="K179" s="104"/>
      <c r="L179" s="104"/>
      <c r="M179" s="104"/>
      <c r="N179" s="104"/>
      <c r="O179" s="104"/>
      <c r="P179" s="104"/>
    </row>
    <row r="180" spans="1:16" x14ac:dyDescent="0.15">
      <c r="A180" s="95">
        <v>7</v>
      </c>
      <c r="B180" s="107">
        <f t="shared" ref="B180:B185" si="83">C180+D180</f>
        <v>175</v>
      </c>
      <c r="C180" s="104">
        <v>80</v>
      </c>
      <c r="D180" s="104">
        <v>95</v>
      </c>
      <c r="E180" s="104">
        <f t="shared" ref="E180:E185" si="84">F180+G180</f>
        <v>185</v>
      </c>
      <c r="F180" s="104">
        <v>93</v>
      </c>
      <c r="G180" s="104">
        <v>92</v>
      </c>
      <c r="H180" s="104">
        <f t="shared" ref="H180:H185" si="85">B180-E180</f>
        <v>-10</v>
      </c>
      <c r="I180" s="104">
        <v>232</v>
      </c>
      <c r="J180" s="104">
        <v>334</v>
      </c>
      <c r="K180" s="104">
        <f t="shared" ref="K180:K185" si="86">I180+J180</f>
        <v>566</v>
      </c>
      <c r="L180" s="104">
        <v>218</v>
      </c>
      <c r="M180" s="104">
        <v>386</v>
      </c>
      <c r="N180" s="104">
        <f t="shared" ref="N180:N185" si="87">L180+M180</f>
        <v>604</v>
      </c>
      <c r="O180" s="104">
        <f t="shared" ref="O180:O185" si="88">K180-N180</f>
        <v>-38</v>
      </c>
      <c r="P180" s="104">
        <f t="shared" ref="P180:P185" si="89">H180+O180</f>
        <v>-48</v>
      </c>
    </row>
    <row r="181" spans="1:16" x14ac:dyDescent="0.15">
      <c r="A181" s="95">
        <v>8</v>
      </c>
      <c r="B181" s="107">
        <f t="shared" si="83"/>
        <v>203</v>
      </c>
      <c r="C181" s="104">
        <v>115</v>
      </c>
      <c r="D181" s="104">
        <v>88</v>
      </c>
      <c r="E181" s="104">
        <f t="shared" si="84"/>
        <v>145</v>
      </c>
      <c r="F181" s="104">
        <v>78</v>
      </c>
      <c r="G181" s="104">
        <v>67</v>
      </c>
      <c r="H181" s="104">
        <f t="shared" si="85"/>
        <v>58</v>
      </c>
      <c r="I181" s="104">
        <v>239</v>
      </c>
      <c r="J181" s="104">
        <v>334</v>
      </c>
      <c r="K181" s="104">
        <f t="shared" si="86"/>
        <v>573</v>
      </c>
      <c r="L181" s="104">
        <v>158</v>
      </c>
      <c r="M181" s="104">
        <v>268</v>
      </c>
      <c r="N181" s="104">
        <f t="shared" si="87"/>
        <v>426</v>
      </c>
      <c r="O181" s="104">
        <f t="shared" si="88"/>
        <v>147</v>
      </c>
      <c r="P181" s="104">
        <f t="shared" si="89"/>
        <v>205</v>
      </c>
    </row>
    <row r="182" spans="1:16" x14ac:dyDescent="0.15">
      <c r="A182" s="95">
        <v>9</v>
      </c>
      <c r="B182" s="107">
        <f t="shared" si="83"/>
        <v>183</v>
      </c>
      <c r="C182" s="104">
        <v>95</v>
      </c>
      <c r="D182" s="104">
        <v>88</v>
      </c>
      <c r="E182" s="104">
        <f t="shared" si="84"/>
        <v>176</v>
      </c>
      <c r="F182" s="104">
        <v>87</v>
      </c>
      <c r="G182" s="104">
        <v>89</v>
      </c>
      <c r="H182" s="104">
        <f t="shared" si="85"/>
        <v>7</v>
      </c>
      <c r="I182" s="104">
        <v>260</v>
      </c>
      <c r="J182" s="104">
        <v>341</v>
      </c>
      <c r="K182" s="104">
        <f t="shared" si="86"/>
        <v>601</v>
      </c>
      <c r="L182" s="104">
        <v>235</v>
      </c>
      <c r="M182" s="104">
        <v>370</v>
      </c>
      <c r="N182" s="104">
        <f t="shared" si="87"/>
        <v>605</v>
      </c>
      <c r="O182" s="104">
        <f t="shared" si="88"/>
        <v>-4</v>
      </c>
      <c r="P182" s="104">
        <f t="shared" si="89"/>
        <v>3</v>
      </c>
    </row>
    <row r="183" spans="1:16" x14ac:dyDescent="0.15">
      <c r="A183" s="95">
        <v>10</v>
      </c>
      <c r="B183" s="107">
        <f t="shared" si="83"/>
        <v>211</v>
      </c>
      <c r="C183" s="104">
        <v>121</v>
      </c>
      <c r="D183" s="104">
        <v>90</v>
      </c>
      <c r="E183" s="104">
        <f t="shared" si="84"/>
        <v>164</v>
      </c>
      <c r="F183" s="104">
        <v>77</v>
      </c>
      <c r="G183" s="104">
        <v>87</v>
      </c>
      <c r="H183" s="104">
        <f t="shared" si="85"/>
        <v>47</v>
      </c>
      <c r="I183" s="104">
        <v>313</v>
      </c>
      <c r="J183" s="104">
        <v>372</v>
      </c>
      <c r="K183" s="104">
        <f t="shared" si="86"/>
        <v>685</v>
      </c>
      <c r="L183" s="104">
        <v>185</v>
      </c>
      <c r="M183" s="104">
        <v>375</v>
      </c>
      <c r="N183" s="104">
        <f t="shared" si="87"/>
        <v>560</v>
      </c>
      <c r="O183" s="104">
        <f t="shared" si="88"/>
        <v>125</v>
      </c>
      <c r="P183" s="104">
        <f t="shared" si="89"/>
        <v>172</v>
      </c>
    </row>
    <row r="184" spans="1:16" s="105" customFormat="1" x14ac:dyDescent="0.15">
      <c r="A184" s="100">
        <v>11</v>
      </c>
      <c r="B184" s="92">
        <f t="shared" si="83"/>
        <v>177</v>
      </c>
      <c r="C184" s="90">
        <v>95</v>
      </c>
      <c r="D184" s="90">
        <v>82</v>
      </c>
      <c r="E184" s="90">
        <f t="shared" si="84"/>
        <v>183</v>
      </c>
      <c r="F184" s="90">
        <v>89</v>
      </c>
      <c r="G184" s="90">
        <v>94</v>
      </c>
      <c r="H184" s="90">
        <f t="shared" si="85"/>
        <v>-6</v>
      </c>
      <c r="I184" s="90">
        <v>216</v>
      </c>
      <c r="J184" s="90">
        <v>195</v>
      </c>
      <c r="K184" s="90">
        <f t="shared" si="86"/>
        <v>411</v>
      </c>
      <c r="L184" s="90">
        <v>162</v>
      </c>
      <c r="M184" s="90">
        <v>205</v>
      </c>
      <c r="N184" s="90">
        <f t="shared" si="87"/>
        <v>367</v>
      </c>
      <c r="O184" s="90">
        <f t="shared" si="88"/>
        <v>44</v>
      </c>
      <c r="P184" s="90">
        <f t="shared" si="89"/>
        <v>38</v>
      </c>
    </row>
    <row r="185" spans="1:16" s="105" customFormat="1" x14ac:dyDescent="0.15">
      <c r="A185" s="100">
        <v>12</v>
      </c>
      <c r="B185" s="92">
        <f t="shared" si="83"/>
        <v>163</v>
      </c>
      <c r="C185" s="90">
        <v>81</v>
      </c>
      <c r="D185" s="90">
        <v>82</v>
      </c>
      <c r="E185" s="90">
        <f t="shared" si="84"/>
        <v>192</v>
      </c>
      <c r="F185" s="90">
        <v>103</v>
      </c>
      <c r="G185" s="90">
        <v>89</v>
      </c>
      <c r="H185" s="90">
        <f t="shared" si="85"/>
        <v>-29</v>
      </c>
      <c r="I185" s="90">
        <v>194</v>
      </c>
      <c r="J185" s="90">
        <v>198</v>
      </c>
      <c r="K185" s="90">
        <f t="shared" si="86"/>
        <v>392</v>
      </c>
      <c r="L185" s="90">
        <v>174</v>
      </c>
      <c r="M185" s="90">
        <v>192</v>
      </c>
      <c r="N185" s="90">
        <f t="shared" si="87"/>
        <v>366</v>
      </c>
      <c r="O185" s="90">
        <f t="shared" si="88"/>
        <v>26</v>
      </c>
      <c r="P185" s="90">
        <f t="shared" si="89"/>
        <v>-3</v>
      </c>
    </row>
    <row r="186" spans="1:16" s="105" customFormat="1" ht="9" customHeight="1" x14ac:dyDescent="0.15">
      <c r="A186" s="100"/>
      <c r="B186" s="92"/>
      <c r="C186" s="90"/>
      <c r="D186" s="90"/>
      <c r="E186" s="90"/>
      <c r="F186" s="90"/>
      <c r="G186" s="90"/>
      <c r="H186" s="90"/>
      <c r="I186" s="90"/>
      <c r="J186" s="90"/>
      <c r="K186" s="90"/>
      <c r="L186" s="90"/>
      <c r="M186" s="90"/>
      <c r="N186" s="90"/>
      <c r="O186" s="90"/>
      <c r="P186" s="90"/>
    </row>
    <row r="187" spans="1:16" s="105" customFormat="1" x14ac:dyDescent="0.15">
      <c r="A187" s="99" t="s">
        <v>161</v>
      </c>
      <c r="B187" s="103">
        <f t="shared" ref="B187:P187" si="90">SUM(B188:B200)</f>
        <v>2110</v>
      </c>
      <c r="C187" s="96">
        <f t="shared" si="90"/>
        <v>1095</v>
      </c>
      <c r="D187" s="96">
        <f t="shared" si="90"/>
        <v>1015</v>
      </c>
      <c r="E187" s="96">
        <f t="shared" si="90"/>
        <v>2333</v>
      </c>
      <c r="F187" s="96">
        <f t="shared" si="90"/>
        <v>1189</v>
      </c>
      <c r="G187" s="96">
        <f t="shared" si="90"/>
        <v>1144</v>
      </c>
      <c r="H187" s="96">
        <f t="shared" si="90"/>
        <v>-223</v>
      </c>
      <c r="I187" s="96">
        <f t="shared" si="90"/>
        <v>3774</v>
      </c>
      <c r="J187" s="96">
        <f t="shared" si="90"/>
        <v>4978</v>
      </c>
      <c r="K187" s="96">
        <f t="shared" si="90"/>
        <v>8752</v>
      </c>
      <c r="L187" s="96">
        <f t="shared" si="90"/>
        <v>3056</v>
      </c>
      <c r="M187" s="96">
        <f t="shared" si="90"/>
        <v>5692</v>
      </c>
      <c r="N187" s="96">
        <f t="shared" si="90"/>
        <v>8748</v>
      </c>
      <c r="O187" s="96">
        <f t="shared" si="90"/>
        <v>4</v>
      </c>
      <c r="P187" s="96">
        <f t="shared" si="90"/>
        <v>-219</v>
      </c>
    </row>
    <row r="188" spans="1:16" s="105" customFormat="1" x14ac:dyDescent="0.15">
      <c r="A188" s="95" t="s">
        <v>150</v>
      </c>
      <c r="B188" s="92">
        <v>188</v>
      </c>
      <c r="C188" s="90">
        <v>101</v>
      </c>
      <c r="D188" s="90">
        <v>87</v>
      </c>
      <c r="E188" s="90">
        <v>260</v>
      </c>
      <c r="F188" s="90">
        <v>136</v>
      </c>
      <c r="G188" s="90">
        <v>124</v>
      </c>
      <c r="H188" s="106">
        <f t="shared" ref="H188:H193" si="91">B188-E188</f>
        <v>-72</v>
      </c>
      <c r="I188" s="90">
        <v>217</v>
      </c>
      <c r="J188" s="90">
        <v>236</v>
      </c>
      <c r="K188" s="90">
        <v>453</v>
      </c>
      <c r="L188" s="90">
        <v>186</v>
      </c>
      <c r="M188" s="90">
        <v>274</v>
      </c>
      <c r="N188" s="90">
        <v>460</v>
      </c>
      <c r="O188" s="106">
        <f t="shared" ref="O188:O193" si="92">K188-N188</f>
        <v>-7</v>
      </c>
      <c r="P188" s="90">
        <f t="shared" ref="P188:P193" si="93">H188+O188</f>
        <v>-79</v>
      </c>
    </row>
    <row r="189" spans="1:16" s="105" customFormat="1" x14ac:dyDescent="0.15">
      <c r="A189" s="95">
        <v>2</v>
      </c>
      <c r="B189" s="92">
        <v>159</v>
      </c>
      <c r="C189" s="90">
        <v>85</v>
      </c>
      <c r="D189" s="90">
        <v>74</v>
      </c>
      <c r="E189" s="90">
        <v>172</v>
      </c>
      <c r="F189" s="90">
        <v>82</v>
      </c>
      <c r="G189" s="90">
        <v>90</v>
      </c>
      <c r="H189" s="90">
        <f t="shared" si="91"/>
        <v>-13</v>
      </c>
      <c r="I189" s="90">
        <v>179</v>
      </c>
      <c r="J189" s="90">
        <v>243</v>
      </c>
      <c r="K189" s="90">
        <v>422</v>
      </c>
      <c r="L189" s="90">
        <v>148</v>
      </c>
      <c r="M189" s="90">
        <v>280</v>
      </c>
      <c r="N189" s="90">
        <v>428</v>
      </c>
      <c r="O189" s="90">
        <f t="shared" si="92"/>
        <v>-6</v>
      </c>
      <c r="P189" s="90">
        <f t="shared" si="93"/>
        <v>-19</v>
      </c>
    </row>
    <row r="190" spans="1:16" s="105" customFormat="1" x14ac:dyDescent="0.15">
      <c r="A190" s="95">
        <v>3</v>
      </c>
      <c r="B190" s="92">
        <v>179</v>
      </c>
      <c r="C190" s="90">
        <v>83</v>
      </c>
      <c r="D190" s="90">
        <v>96</v>
      </c>
      <c r="E190" s="90">
        <v>224</v>
      </c>
      <c r="F190" s="90">
        <v>112</v>
      </c>
      <c r="G190" s="90">
        <v>112</v>
      </c>
      <c r="H190" s="90">
        <f t="shared" si="91"/>
        <v>-45</v>
      </c>
      <c r="I190" s="90">
        <v>837</v>
      </c>
      <c r="J190" s="90">
        <v>1048</v>
      </c>
      <c r="K190" s="90">
        <v>1885</v>
      </c>
      <c r="L190" s="90">
        <v>819</v>
      </c>
      <c r="M190" s="90">
        <v>1847</v>
      </c>
      <c r="N190" s="90">
        <v>2666</v>
      </c>
      <c r="O190" s="90">
        <f t="shared" si="92"/>
        <v>-781</v>
      </c>
      <c r="P190" s="90">
        <f t="shared" si="93"/>
        <v>-826</v>
      </c>
    </row>
    <row r="191" spans="1:16" s="105" customFormat="1" x14ac:dyDescent="0.15">
      <c r="A191" s="95">
        <v>4</v>
      </c>
      <c r="B191" s="92">
        <v>169</v>
      </c>
      <c r="C191" s="90">
        <v>91</v>
      </c>
      <c r="D191" s="90">
        <v>78</v>
      </c>
      <c r="E191" s="90">
        <v>189</v>
      </c>
      <c r="F191" s="90">
        <v>103</v>
      </c>
      <c r="G191" s="90">
        <v>86</v>
      </c>
      <c r="H191" s="90">
        <f t="shared" si="91"/>
        <v>-20</v>
      </c>
      <c r="I191" s="90">
        <v>770</v>
      </c>
      <c r="J191" s="90">
        <v>1121</v>
      </c>
      <c r="K191" s="90">
        <v>1891</v>
      </c>
      <c r="L191" s="90">
        <v>565</v>
      </c>
      <c r="M191" s="90">
        <v>966</v>
      </c>
      <c r="N191" s="90">
        <v>1531</v>
      </c>
      <c r="O191" s="90">
        <f t="shared" si="92"/>
        <v>360</v>
      </c>
      <c r="P191" s="90">
        <f t="shared" si="93"/>
        <v>340</v>
      </c>
    </row>
    <row r="192" spans="1:16" s="105" customFormat="1" x14ac:dyDescent="0.15">
      <c r="A192" s="95">
        <v>5</v>
      </c>
      <c r="B192" s="92">
        <v>162</v>
      </c>
      <c r="C192" s="90">
        <v>88</v>
      </c>
      <c r="D192" s="90">
        <v>74</v>
      </c>
      <c r="E192" s="90">
        <v>185</v>
      </c>
      <c r="F192" s="90">
        <v>99</v>
      </c>
      <c r="G192" s="90">
        <v>86</v>
      </c>
      <c r="H192" s="90">
        <f t="shared" si="91"/>
        <v>-23</v>
      </c>
      <c r="I192" s="90">
        <v>224</v>
      </c>
      <c r="J192" s="90">
        <v>266</v>
      </c>
      <c r="K192" s="90">
        <v>490</v>
      </c>
      <c r="L192" s="90">
        <v>166</v>
      </c>
      <c r="M192" s="90">
        <v>272</v>
      </c>
      <c r="N192" s="90">
        <v>438</v>
      </c>
      <c r="O192" s="90">
        <f t="shared" si="92"/>
        <v>52</v>
      </c>
      <c r="P192" s="90">
        <f t="shared" si="93"/>
        <v>29</v>
      </c>
    </row>
    <row r="193" spans="1:16" s="105" customFormat="1" x14ac:dyDescent="0.15">
      <c r="A193" s="95">
        <v>6</v>
      </c>
      <c r="B193" s="92">
        <v>170</v>
      </c>
      <c r="C193" s="90">
        <v>92</v>
      </c>
      <c r="D193" s="90">
        <v>78</v>
      </c>
      <c r="E193" s="90">
        <v>186</v>
      </c>
      <c r="F193" s="90">
        <v>99</v>
      </c>
      <c r="G193" s="90">
        <v>87</v>
      </c>
      <c r="H193" s="90">
        <f t="shared" si="91"/>
        <v>-16</v>
      </c>
      <c r="I193" s="90">
        <v>172</v>
      </c>
      <c r="J193" s="90">
        <v>261</v>
      </c>
      <c r="K193" s="90">
        <v>433</v>
      </c>
      <c r="L193" s="90">
        <v>157</v>
      </c>
      <c r="M193" s="90">
        <v>234</v>
      </c>
      <c r="N193" s="90">
        <v>391</v>
      </c>
      <c r="O193" s="90">
        <f t="shared" si="92"/>
        <v>42</v>
      </c>
      <c r="P193" s="90">
        <f t="shared" si="93"/>
        <v>26</v>
      </c>
    </row>
    <row r="194" spans="1:16" s="105" customFormat="1" ht="4.5" customHeight="1" x14ac:dyDescent="0.15">
      <c r="A194" s="95"/>
      <c r="B194" s="92"/>
      <c r="C194" s="90"/>
      <c r="D194" s="90"/>
      <c r="E194" s="90"/>
      <c r="F194" s="90"/>
      <c r="G194" s="90"/>
      <c r="H194" s="90"/>
      <c r="I194" s="90"/>
      <c r="J194" s="90"/>
      <c r="K194" s="90"/>
      <c r="L194" s="90"/>
      <c r="M194" s="90"/>
      <c r="N194" s="90"/>
      <c r="O194" s="90"/>
      <c r="P194" s="90"/>
    </row>
    <row r="195" spans="1:16" s="105" customFormat="1" x14ac:dyDescent="0.15">
      <c r="A195" s="95">
        <v>7</v>
      </c>
      <c r="B195" s="92">
        <v>203</v>
      </c>
      <c r="C195" s="90">
        <v>100</v>
      </c>
      <c r="D195" s="90">
        <v>103</v>
      </c>
      <c r="E195" s="90">
        <v>170</v>
      </c>
      <c r="F195" s="90">
        <v>93</v>
      </c>
      <c r="G195" s="90">
        <v>77</v>
      </c>
      <c r="H195" s="90">
        <f t="shared" ref="H195:H200" si="94">B195-E195</f>
        <v>33</v>
      </c>
      <c r="I195" s="90">
        <v>269</v>
      </c>
      <c r="J195" s="90">
        <v>394</v>
      </c>
      <c r="K195" s="90">
        <v>663</v>
      </c>
      <c r="L195" s="90">
        <v>170</v>
      </c>
      <c r="M195" s="90">
        <v>380</v>
      </c>
      <c r="N195" s="90">
        <v>550</v>
      </c>
      <c r="O195" s="90">
        <f t="shared" ref="O195:O200" si="95">K195-N195</f>
        <v>113</v>
      </c>
      <c r="P195" s="90">
        <f t="shared" ref="P195:P200" si="96">H195+O195</f>
        <v>146</v>
      </c>
    </row>
    <row r="196" spans="1:16" s="105" customFormat="1" x14ac:dyDescent="0.15">
      <c r="A196" s="95">
        <v>8</v>
      </c>
      <c r="B196" s="92">
        <v>186</v>
      </c>
      <c r="C196" s="90">
        <v>90</v>
      </c>
      <c r="D196" s="90">
        <v>96</v>
      </c>
      <c r="E196" s="90">
        <v>170</v>
      </c>
      <c r="F196" s="90">
        <v>75</v>
      </c>
      <c r="G196" s="90">
        <v>95</v>
      </c>
      <c r="H196" s="90">
        <f t="shared" si="94"/>
        <v>16</v>
      </c>
      <c r="I196" s="90">
        <v>184</v>
      </c>
      <c r="J196" s="90">
        <v>279</v>
      </c>
      <c r="K196" s="90">
        <v>463</v>
      </c>
      <c r="L196" s="90">
        <v>143</v>
      </c>
      <c r="M196" s="90">
        <v>311</v>
      </c>
      <c r="N196" s="90">
        <v>454</v>
      </c>
      <c r="O196" s="90">
        <f t="shared" si="95"/>
        <v>9</v>
      </c>
      <c r="P196" s="90">
        <f t="shared" si="96"/>
        <v>25</v>
      </c>
    </row>
    <row r="197" spans="1:16" s="105" customFormat="1" x14ac:dyDescent="0.15">
      <c r="A197" s="95">
        <v>9</v>
      </c>
      <c r="B197" s="92">
        <v>185</v>
      </c>
      <c r="C197" s="90">
        <v>106</v>
      </c>
      <c r="D197" s="90">
        <v>79</v>
      </c>
      <c r="E197" s="90">
        <v>187</v>
      </c>
      <c r="F197" s="90">
        <v>93</v>
      </c>
      <c r="G197" s="90">
        <v>94</v>
      </c>
      <c r="H197" s="90">
        <f t="shared" si="94"/>
        <v>-2</v>
      </c>
      <c r="I197" s="90">
        <v>221</v>
      </c>
      <c r="J197" s="90">
        <v>326</v>
      </c>
      <c r="K197" s="90">
        <v>547</v>
      </c>
      <c r="L197" s="90">
        <v>169</v>
      </c>
      <c r="M197" s="90">
        <v>346</v>
      </c>
      <c r="N197" s="90">
        <v>515</v>
      </c>
      <c r="O197" s="90">
        <f t="shared" si="95"/>
        <v>32</v>
      </c>
      <c r="P197" s="90">
        <f t="shared" si="96"/>
        <v>30</v>
      </c>
    </row>
    <row r="198" spans="1:16" s="105" customFormat="1" x14ac:dyDescent="0.15">
      <c r="A198" s="95">
        <v>10</v>
      </c>
      <c r="B198" s="92">
        <v>178</v>
      </c>
      <c r="C198" s="90">
        <v>97</v>
      </c>
      <c r="D198" s="90">
        <v>81</v>
      </c>
      <c r="E198" s="90">
        <v>195</v>
      </c>
      <c r="F198" s="90">
        <v>107</v>
      </c>
      <c r="G198" s="90">
        <v>88</v>
      </c>
      <c r="H198" s="90">
        <f t="shared" si="94"/>
        <v>-17</v>
      </c>
      <c r="I198" s="90">
        <v>238</v>
      </c>
      <c r="J198" s="90">
        <v>349</v>
      </c>
      <c r="K198" s="90">
        <v>587</v>
      </c>
      <c r="L198" s="90">
        <v>224</v>
      </c>
      <c r="M198" s="90">
        <v>316</v>
      </c>
      <c r="N198" s="90">
        <v>540</v>
      </c>
      <c r="O198" s="90">
        <f t="shared" si="95"/>
        <v>47</v>
      </c>
      <c r="P198" s="90">
        <f t="shared" si="96"/>
        <v>30</v>
      </c>
    </row>
    <row r="199" spans="1:16" s="105" customFormat="1" x14ac:dyDescent="0.15">
      <c r="A199" s="100">
        <v>11</v>
      </c>
      <c r="B199" s="92">
        <v>173</v>
      </c>
      <c r="C199" s="90">
        <v>85</v>
      </c>
      <c r="D199" s="90">
        <v>88</v>
      </c>
      <c r="E199" s="90">
        <v>195</v>
      </c>
      <c r="F199" s="90">
        <v>92</v>
      </c>
      <c r="G199" s="90">
        <v>103</v>
      </c>
      <c r="H199" s="90">
        <f t="shared" si="94"/>
        <v>-22</v>
      </c>
      <c r="I199" s="90">
        <v>224</v>
      </c>
      <c r="J199" s="90">
        <v>265</v>
      </c>
      <c r="K199" s="90">
        <v>489</v>
      </c>
      <c r="L199" s="90">
        <v>139</v>
      </c>
      <c r="M199" s="90">
        <v>271</v>
      </c>
      <c r="N199" s="90">
        <v>410</v>
      </c>
      <c r="O199" s="90">
        <f t="shared" si="95"/>
        <v>79</v>
      </c>
      <c r="P199" s="90">
        <f t="shared" si="96"/>
        <v>57</v>
      </c>
    </row>
    <row r="200" spans="1:16" s="105" customFormat="1" x14ac:dyDescent="0.15">
      <c r="A200" s="100">
        <v>12</v>
      </c>
      <c r="B200" s="92">
        <v>158</v>
      </c>
      <c r="C200" s="90">
        <v>77</v>
      </c>
      <c r="D200" s="90">
        <v>81</v>
      </c>
      <c r="E200" s="90">
        <v>200</v>
      </c>
      <c r="F200" s="90">
        <v>98</v>
      </c>
      <c r="G200" s="90">
        <v>102</v>
      </c>
      <c r="H200" s="90">
        <f t="shared" si="94"/>
        <v>-42</v>
      </c>
      <c r="I200" s="90">
        <v>239</v>
      </c>
      <c r="J200" s="90">
        <v>190</v>
      </c>
      <c r="K200" s="90">
        <v>429</v>
      </c>
      <c r="L200" s="90">
        <v>170</v>
      </c>
      <c r="M200" s="90">
        <v>195</v>
      </c>
      <c r="N200" s="90">
        <v>365</v>
      </c>
      <c r="O200" s="90">
        <f t="shared" si="95"/>
        <v>64</v>
      </c>
      <c r="P200" s="90">
        <f t="shared" si="96"/>
        <v>22</v>
      </c>
    </row>
    <row r="201" spans="1:16" s="105" customFormat="1" ht="9" customHeight="1" x14ac:dyDescent="0.15">
      <c r="A201" s="100"/>
      <c r="B201" s="92"/>
      <c r="C201" s="90"/>
      <c r="D201" s="90"/>
      <c r="E201" s="90"/>
      <c r="F201" s="90"/>
      <c r="G201" s="90"/>
      <c r="H201" s="90"/>
      <c r="I201" s="90"/>
      <c r="J201" s="90"/>
      <c r="K201" s="90"/>
      <c r="L201" s="90"/>
      <c r="M201" s="90"/>
      <c r="N201" s="90"/>
      <c r="O201" s="90"/>
      <c r="P201" s="90"/>
    </row>
    <row r="202" spans="1:16" s="105" customFormat="1" x14ac:dyDescent="0.15">
      <c r="A202" s="99" t="s">
        <v>160</v>
      </c>
      <c r="B202" s="103">
        <f t="shared" ref="B202:P202" si="97">SUM(B203:B215)</f>
        <v>2071</v>
      </c>
      <c r="C202" s="96">
        <f t="shared" si="97"/>
        <v>1091</v>
      </c>
      <c r="D202" s="96">
        <f t="shared" si="97"/>
        <v>980</v>
      </c>
      <c r="E202" s="96">
        <f t="shared" si="97"/>
        <v>2452</v>
      </c>
      <c r="F202" s="96">
        <f t="shared" si="97"/>
        <v>1274</v>
      </c>
      <c r="G202" s="96">
        <f t="shared" si="97"/>
        <v>1178</v>
      </c>
      <c r="H202" s="96">
        <f t="shared" si="97"/>
        <v>-381</v>
      </c>
      <c r="I202" s="96">
        <f t="shared" si="97"/>
        <v>3495</v>
      </c>
      <c r="J202" s="96">
        <f t="shared" si="97"/>
        <v>4620</v>
      </c>
      <c r="K202" s="96">
        <f t="shared" si="97"/>
        <v>8115</v>
      </c>
      <c r="L202" s="96">
        <f t="shared" si="97"/>
        <v>2894</v>
      </c>
      <c r="M202" s="96">
        <f t="shared" si="97"/>
        <v>5356</v>
      </c>
      <c r="N202" s="96">
        <f t="shared" si="97"/>
        <v>8250</v>
      </c>
      <c r="O202" s="96">
        <f t="shared" si="97"/>
        <v>-135</v>
      </c>
      <c r="P202" s="96">
        <f t="shared" si="97"/>
        <v>-516</v>
      </c>
    </row>
    <row r="203" spans="1:16" s="105" customFormat="1" x14ac:dyDescent="0.15">
      <c r="A203" s="95" t="s">
        <v>150</v>
      </c>
      <c r="B203" s="92">
        <f t="shared" ref="B203:B208" si="98">SUM(C203:D203)</f>
        <v>189</v>
      </c>
      <c r="C203" s="90">
        <v>87</v>
      </c>
      <c r="D203" s="90">
        <v>102</v>
      </c>
      <c r="E203" s="90">
        <f t="shared" ref="E203:E208" si="99">SUM(F203:G203)</f>
        <v>237</v>
      </c>
      <c r="F203" s="90">
        <v>126</v>
      </c>
      <c r="G203" s="90">
        <v>111</v>
      </c>
      <c r="H203" s="106">
        <f t="shared" ref="H203:H208" si="100">B203-E203</f>
        <v>-48</v>
      </c>
      <c r="I203" s="90">
        <v>176</v>
      </c>
      <c r="J203" s="90">
        <v>227</v>
      </c>
      <c r="K203" s="90">
        <f t="shared" ref="K203:K208" si="101">SUM(I203:J203)</f>
        <v>403</v>
      </c>
      <c r="L203" s="90">
        <v>106</v>
      </c>
      <c r="M203" s="90">
        <v>226</v>
      </c>
      <c r="N203" s="90">
        <f t="shared" ref="N203:N208" si="102">SUM(L203:M203)</f>
        <v>332</v>
      </c>
      <c r="O203" s="106">
        <f t="shared" ref="O203:O208" si="103">K203-N203</f>
        <v>71</v>
      </c>
      <c r="P203" s="90">
        <f t="shared" ref="P203:P208" si="104">H203+O203</f>
        <v>23</v>
      </c>
    </row>
    <row r="204" spans="1:16" s="105" customFormat="1" x14ac:dyDescent="0.15">
      <c r="A204" s="95">
        <v>2</v>
      </c>
      <c r="B204" s="92">
        <f t="shared" si="98"/>
        <v>158</v>
      </c>
      <c r="C204" s="90">
        <v>85</v>
      </c>
      <c r="D204" s="90">
        <v>73</v>
      </c>
      <c r="E204" s="90">
        <f t="shared" si="99"/>
        <v>184</v>
      </c>
      <c r="F204" s="90">
        <v>95</v>
      </c>
      <c r="G204" s="90">
        <v>89</v>
      </c>
      <c r="H204" s="90">
        <f t="shared" si="100"/>
        <v>-26</v>
      </c>
      <c r="I204" s="90">
        <v>198</v>
      </c>
      <c r="J204" s="90">
        <v>210</v>
      </c>
      <c r="K204" s="90">
        <f t="shared" si="101"/>
        <v>408</v>
      </c>
      <c r="L204" s="90">
        <v>158</v>
      </c>
      <c r="M204" s="90">
        <v>279</v>
      </c>
      <c r="N204" s="90">
        <f t="shared" si="102"/>
        <v>437</v>
      </c>
      <c r="O204" s="90">
        <f t="shared" si="103"/>
        <v>-29</v>
      </c>
      <c r="P204" s="90">
        <f t="shared" si="104"/>
        <v>-55</v>
      </c>
    </row>
    <row r="205" spans="1:16" s="105" customFormat="1" x14ac:dyDescent="0.15">
      <c r="A205" s="95">
        <v>3</v>
      </c>
      <c r="B205" s="92">
        <f t="shared" si="98"/>
        <v>195</v>
      </c>
      <c r="C205" s="90">
        <v>107</v>
      </c>
      <c r="D205" s="90">
        <v>88</v>
      </c>
      <c r="E205" s="90">
        <f t="shared" si="99"/>
        <v>214</v>
      </c>
      <c r="F205" s="90">
        <v>119</v>
      </c>
      <c r="G205" s="90">
        <v>95</v>
      </c>
      <c r="H205" s="90">
        <f t="shared" si="100"/>
        <v>-19</v>
      </c>
      <c r="I205" s="90">
        <v>709</v>
      </c>
      <c r="J205" s="90">
        <v>970</v>
      </c>
      <c r="K205" s="90">
        <f t="shared" si="101"/>
        <v>1679</v>
      </c>
      <c r="L205" s="90">
        <v>744</v>
      </c>
      <c r="M205" s="90">
        <v>1671</v>
      </c>
      <c r="N205" s="90">
        <f t="shared" si="102"/>
        <v>2415</v>
      </c>
      <c r="O205" s="90">
        <f t="shared" si="103"/>
        <v>-736</v>
      </c>
      <c r="P205" s="90">
        <f t="shared" si="104"/>
        <v>-755</v>
      </c>
    </row>
    <row r="206" spans="1:16" s="105" customFormat="1" x14ac:dyDescent="0.15">
      <c r="A206" s="95">
        <v>4</v>
      </c>
      <c r="B206" s="92">
        <f t="shared" si="98"/>
        <v>139</v>
      </c>
      <c r="C206" s="90">
        <v>70</v>
      </c>
      <c r="D206" s="90">
        <v>69</v>
      </c>
      <c r="E206" s="90">
        <f t="shared" si="99"/>
        <v>210</v>
      </c>
      <c r="F206" s="90">
        <v>92</v>
      </c>
      <c r="G206" s="90">
        <v>118</v>
      </c>
      <c r="H206" s="90">
        <f t="shared" si="100"/>
        <v>-71</v>
      </c>
      <c r="I206" s="90">
        <v>808</v>
      </c>
      <c r="J206" s="90">
        <v>1049</v>
      </c>
      <c r="K206" s="90">
        <f t="shared" si="101"/>
        <v>1857</v>
      </c>
      <c r="L206" s="90">
        <v>586</v>
      </c>
      <c r="M206" s="90">
        <v>955</v>
      </c>
      <c r="N206" s="90">
        <f t="shared" si="102"/>
        <v>1541</v>
      </c>
      <c r="O206" s="90">
        <f t="shared" si="103"/>
        <v>316</v>
      </c>
      <c r="P206" s="90">
        <f t="shared" si="104"/>
        <v>245</v>
      </c>
    </row>
    <row r="207" spans="1:16" s="105" customFormat="1" x14ac:dyDescent="0.15">
      <c r="A207" s="95">
        <v>5</v>
      </c>
      <c r="B207" s="92">
        <f t="shared" si="98"/>
        <v>168</v>
      </c>
      <c r="C207" s="90">
        <v>95</v>
      </c>
      <c r="D207" s="90">
        <v>73</v>
      </c>
      <c r="E207" s="90">
        <f t="shared" si="99"/>
        <v>198</v>
      </c>
      <c r="F207" s="90">
        <v>112</v>
      </c>
      <c r="G207" s="90">
        <v>86</v>
      </c>
      <c r="H207" s="90">
        <f t="shared" si="100"/>
        <v>-30</v>
      </c>
      <c r="I207" s="90">
        <v>188</v>
      </c>
      <c r="J207" s="90">
        <v>253</v>
      </c>
      <c r="K207" s="90">
        <f t="shared" si="101"/>
        <v>441</v>
      </c>
      <c r="L207" s="90">
        <v>142</v>
      </c>
      <c r="M207" s="90">
        <v>259</v>
      </c>
      <c r="N207" s="90">
        <f t="shared" si="102"/>
        <v>401</v>
      </c>
      <c r="O207" s="90">
        <f t="shared" si="103"/>
        <v>40</v>
      </c>
      <c r="P207" s="90">
        <f t="shared" si="104"/>
        <v>10</v>
      </c>
    </row>
    <row r="208" spans="1:16" s="105" customFormat="1" x14ac:dyDescent="0.15">
      <c r="A208" s="95">
        <v>6</v>
      </c>
      <c r="B208" s="92">
        <f t="shared" si="98"/>
        <v>173</v>
      </c>
      <c r="C208" s="90">
        <v>95</v>
      </c>
      <c r="D208" s="90">
        <v>78</v>
      </c>
      <c r="E208" s="90">
        <f t="shared" si="99"/>
        <v>215</v>
      </c>
      <c r="F208" s="90">
        <v>111</v>
      </c>
      <c r="G208" s="90">
        <v>104</v>
      </c>
      <c r="H208" s="90">
        <f t="shared" si="100"/>
        <v>-42</v>
      </c>
      <c r="I208" s="90">
        <v>200</v>
      </c>
      <c r="J208" s="90">
        <v>252</v>
      </c>
      <c r="K208" s="90">
        <f t="shared" si="101"/>
        <v>452</v>
      </c>
      <c r="L208" s="90">
        <v>154</v>
      </c>
      <c r="M208" s="90">
        <v>280</v>
      </c>
      <c r="N208" s="90">
        <f t="shared" si="102"/>
        <v>434</v>
      </c>
      <c r="O208" s="90">
        <f t="shared" si="103"/>
        <v>18</v>
      </c>
      <c r="P208" s="90">
        <f t="shared" si="104"/>
        <v>-24</v>
      </c>
    </row>
    <row r="209" spans="1:16" s="105" customFormat="1" ht="4.5" customHeight="1" x14ac:dyDescent="0.15">
      <c r="A209" s="95"/>
      <c r="B209" s="92"/>
      <c r="C209" s="90"/>
      <c r="D209" s="90"/>
      <c r="E209" s="90"/>
      <c r="F209" s="90"/>
      <c r="G209" s="90"/>
      <c r="H209" s="90"/>
      <c r="I209" s="90"/>
      <c r="J209" s="90"/>
      <c r="K209" s="90"/>
      <c r="L209" s="90"/>
      <c r="M209" s="90"/>
      <c r="N209" s="90"/>
      <c r="O209" s="90"/>
      <c r="P209" s="90"/>
    </row>
    <row r="210" spans="1:16" s="105" customFormat="1" x14ac:dyDescent="0.15">
      <c r="A210" s="95">
        <v>7</v>
      </c>
      <c r="B210" s="92">
        <f t="shared" ref="B210:B215" si="105">SUM(C210:D210)</f>
        <v>166</v>
      </c>
      <c r="C210" s="90">
        <v>94</v>
      </c>
      <c r="D210" s="90">
        <v>72</v>
      </c>
      <c r="E210" s="90">
        <f t="shared" ref="E210:E215" si="106">SUM(F210:G210)</f>
        <v>177</v>
      </c>
      <c r="F210" s="90">
        <v>95</v>
      </c>
      <c r="G210" s="90">
        <v>82</v>
      </c>
      <c r="H210" s="90">
        <f t="shared" ref="H210:H215" si="107">B210-E210</f>
        <v>-11</v>
      </c>
      <c r="I210" s="90">
        <v>189</v>
      </c>
      <c r="J210" s="90">
        <v>297</v>
      </c>
      <c r="K210" s="90">
        <f t="shared" ref="K210:K215" si="108">SUM(I210:J210)</f>
        <v>486</v>
      </c>
      <c r="L210" s="90">
        <v>193</v>
      </c>
      <c r="M210" s="90">
        <v>302</v>
      </c>
      <c r="N210" s="90">
        <f t="shared" ref="N210:N215" si="109">SUM(L210:M210)</f>
        <v>495</v>
      </c>
      <c r="O210" s="90">
        <f t="shared" ref="O210:O215" si="110">K210-N210</f>
        <v>-9</v>
      </c>
      <c r="P210" s="90">
        <f t="shared" ref="P210:P215" si="111">H210+O210</f>
        <v>-20</v>
      </c>
    </row>
    <row r="211" spans="1:16" s="105" customFormat="1" x14ac:dyDescent="0.15">
      <c r="A211" s="95">
        <v>8</v>
      </c>
      <c r="B211" s="92">
        <f t="shared" si="105"/>
        <v>182</v>
      </c>
      <c r="C211" s="90">
        <v>100</v>
      </c>
      <c r="D211" s="90">
        <v>82</v>
      </c>
      <c r="E211" s="90">
        <f t="shared" si="106"/>
        <v>218</v>
      </c>
      <c r="F211" s="90">
        <v>113</v>
      </c>
      <c r="G211" s="90">
        <v>105</v>
      </c>
      <c r="H211" s="90">
        <f t="shared" si="107"/>
        <v>-36</v>
      </c>
      <c r="I211" s="90">
        <v>224</v>
      </c>
      <c r="J211" s="90">
        <v>314</v>
      </c>
      <c r="K211" s="90">
        <f t="shared" si="108"/>
        <v>538</v>
      </c>
      <c r="L211" s="90">
        <v>160</v>
      </c>
      <c r="M211" s="90">
        <v>271</v>
      </c>
      <c r="N211" s="90">
        <f t="shared" si="109"/>
        <v>431</v>
      </c>
      <c r="O211" s="90">
        <f t="shared" si="110"/>
        <v>107</v>
      </c>
      <c r="P211" s="90">
        <f t="shared" si="111"/>
        <v>71</v>
      </c>
    </row>
    <row r="212" spans="1:16" s="105" customFormat="1" x14ac:dyDescent="0.15">
      <c r="A212" s="95">
        <v>9</v>
      </c>
      <c r="B212" s="92">
        <f t="shared" si="105"/>
        <v>173</v>
      </c>
      <c r="C212" s="90">
        <v>84</v>
      </c>
      <c r="D212" s="90">
        <v>89</v>
      </c>
      <c r="E212" s="90">
        <f t="shared" si="106"/>
        <v>178</v>
      </c>
      <c r="F212" s="90">
        <v>85</v>
      </c>
      <c r="G212" s="90">
        <v>93</v>
      </c>
      <c r="H212" s="90">
        <f t="shared" si="107"/>
        <v>-5</v>
      </c>
      <c r="I212" s="90">
        <v>204</v>
      </c>
      <c r="J212" s="90">
        <v>283</v>
      </c>
      <c r="K212" s="90">
        <f t="shared" si="108"/>
        <v>487</v>
      </c>
      <c r="L212" s="90">
        <v>181</v>
      </c>
      <c r="M212" s="90">
        <v>319</v>
      </c>
      <c r="N212" s="90">
        <f t="shared" si="109"/>
        <v>500</v>
      </c>
      <c r="O212" s="90">
        <f t="shared" si="110"/>
        <v>-13</v>
      </c>
      <c r="P212" s="90">
        <f t="shared" si="111"/>
        <v>-18</v>
      </c>
    </row>
    <row r="213" spans="1:16" s="105" customFormat="1" x14ac:dyDescent="0.15">
      <c r="A213" s="95">
        <v>10</v>
      </c>
      <c r="B213" s="92">
        <f t="shared" si="105"/>
        <v>184</v>
      </c>
      <c r="C213" s="90">
        <v>93</v>
      </c>
      <c r="D213" s="90">
        <v>91</v>
      </c>
      <c r="E213" s="90">
        <f t="shared" si="106"/>
        <v>205</v>
      </c>
      <c r="F213" s="90">
        <v>107</v>
      </c>
      <c r="G213" s="90">
        <v>98</v>
      </c>
      <c r="H213" s="90">
        <f t="shared" si="107"/>
        <v>-21</v>
      </c>
      <c r="I213" s="90">
        <v>218</v>
      </c>
      <c r="J213" s="90">
        <v>334</v>
      </c>
      <c r="K213" s="90">
        <f t="shared" si="108"/>
        <v>552</v>
      </c>
      <c r="L213" s="90">
        <v>190</v>
      </c>
      <c r="M213" s="90">
        <v>324</v>
      </c>
      <c r="N213" s="90">
        <f t="shared" si="109"/>
        <v>514</v>
      </c>
      <c r="O213" s="90">
        <f t="shared" si="110"/>
        <v>38</v>
      </c>
      <c r="P213" s="90">
        <f t="shared" si="111"/>
        <v>17</v>
      </c>
    </row>
    <row r="214" spans="1:16" s="105" customFormat="1" x14ac:dyDescent="0.15">
      <c r="A214" s="100">
        <v>11</v>
      </c>
      <c r="B214" s="92">
        <f t="shared" si="105"/>
        <v>164</v>
      </c>
      <c r="C214" s="90">
        <v>90</v>
      </c>
      <c r="D214" s="90">
        <v>74</v>
      </c>
      <c r="E214" s="90">
        <f t="shared" si="106"/>
        <v>218</v>
      </c>
      <c r="F214" s="90">
        <v>127</v>
      </c>
      <c r="G214" s="90">
        <v>91</v>
      </c>
      <c r="H214" s="90">
        <f t="shared" si="107"/>
        <v>-54</v>
      </c>
      <c r="I214" s="90">
        <v>188</v>
      </c>
      <c r="J214" s="90">
        <v>220</v>
      </c>
      <c r="K214" s="90">
        <f t="shared" si="108"/>
        <v>408</v>
      </c>
      <c r="L214" s="90">
        <v>133</v>
      </c>
      <c r="M214" s="90">
        <v>232</v>
      </c>
      <c r="N214" s="90">
        <f t="shared" si="109"/>
        <v>365</v>
      </c>
      <c r="O214" s="90">
        <f t="shared" si="110"/>
        <v>43</v>
      </c>
      <c r="P214" s="90">
        <f t="shared" si="111"/>
        <v>-11</v>
      </c>
    </row>
    <row r="215" spans="1:16" s="105" customFormat="1" x14ac:dyDescent="0.15">
      <c r="A215" s="100">
        <v>12</v>
      </c>
      <c r="B215" s="92">
        <f t="shared" si="105"/>
        <v>180</v>
      </c>
      <c r="C215" s="90">
        <v>91</v>
      </c>
      <c r="D215" s="90">
        <v>89</v>
      </c>
      <c r="E215" s="90">
        <f t="shared" si="106"/>
        <v>198</v>
      </c>
      <c r="F215" s="90">
        <v>92</v>
      </c>
      <c r="G215" s="90">
        <v>106</v>
      </c>
      <c r="H215" s="90">
        <f t="shared" si="107"/>
        <v>-18</v>
      </c>
      <c r="I215" s="90">
        <v>193</v>
      </c>
      <c r="J215" s="90">
        <v>211</v>
      </c>
      <c r="K215" s="90">
        <f t="shared" si="108"/>
        <v>404</v>
      </c>
      <c r="L215" s="90">
        <v>147</v>
      </c>
      <c r="M215" s="90">
        <v>238</v>
      </c>
      <c r="N215" s="90">
        <f t="shared" si="109"/>
        <v>385</v>
      </c>
      <c r="O215" s="90">
        <f t="shared" si="110"/>
        <v>19</v>
      </c>
      <c r="P215" s="90">
        <f t="shared" si="111"/>
        <v>1</v>
      </c>
    </row>
    <row r="216" spans="1:16" s="105" customFormat="1" ht="9" customHeight="1" x14ac:dyDescent="0.15">
      <c r="A216" s="100"/>
      <c r="B216" s="92"/>
      <c r="C216" s="90"/>
      <c r="D216" s="90"/>
      <c r="E216" s="90"/>
      <c r="F216" s="90"/>
      <c r="G216" s="90"/>
      <c r="H216" s="90"/>
      <c r="I216" s="90"/>
      <c r="J216" s="90"/>
      <c r="K216" s="90"/>
      <c r="L216" s="90"/>
      <c r="M216" s="90"/>
      <c r="N216" s="90"/>
      <c r="O216" s="90"/>
      <c r="P216" s="90"/>
    </row>
    <row r="217" spans="1:16" s="105" customFormat="1" ht="13.5" customHeight="1" x14ac:dyDescent="0.15">
      <c r="A217" s="99" t="s">
        <v>159</v>
      </c>
      <c r="B217" s="103">
        <v>2125</v>
      </c>
      <c r="C217" s="96">
        <v>1123</v>
      </c>
      <c r="D217" s="96">
        <v>1002</v>
      </c>
      <c r="E217" s="96">
        <v>2496</v>
      </c>
      <c r="F217" s="96">
        <v>1305</v>
      </c>
      <c r="G217" s="96">
        <v>1191</v>
      </c>
      <c r="H217" s="96">
        <v>-371</v>
      </c>
      <c r="I217" s="96">
        <v>3434</v>
      </c>
      <c r="J217" s="96">
        <v>5278</v>
      </c>
      <c r="K217" s="96">
        <v>8712</v>
      </c>
      <c r="L217" s="96">
        <v>2751</v>
      </c>
      <c r="M217" s="96">
        <v>5129</v>
      </c>
      <c r="N217" s="96">
        <v>7880</v>
      </c>
      <c r="O217" s="96">
        <v>832</v>
      </c>
      <c r="P217" s="96">
        <v>461</v>
      </c>
    </row>
    <row r="218" spans="1:16" s="105" customFormat="1" ht="13.5" customHeight="1" x14ac:dyDescent="0.15">
      <c r="A218" s="95" t="s">
        <v>150</v>
      </c>
      <c r="B218" s="92">
        <v>196</v>
      </c>
      <c r="C218" s="90">
        <v>109</v>
      </c>
      <c r="D218" s="90">
        <v>87</v>
      </c>
      <c r="E218" s="90">
        <v>251</v>
      </c>
      <c r="F218" s="90">
        <v>152</v>
      </c>
      <c r="G218" s="90">
        <v>99</v>
      </c>
      <c r="H218" s="90">
        <v>-55</v>
      </c>
      <c r="I218" s="90">
        <v>172</v>
      </c>
      <c r="J218" s="90">
        <v>177</v>
      </c>
      <c r="K218" s="90">
        <v>349</v>
      </c>
      <c r="L218" s="90">
        <v>130</v>
      </c>
      <c r="M218" s="90">
        <v>179</v>
      </c>
      <c r="N218" s="90">
        <v>309</v>
      </c>
      <c r="O218" s="90">
        <v>40</v>
      </c>
      <c r="P218" s="90">
        <v>-15</v>
      </c>
    </row>
    <row r="219" spans="1:16" s="105" customFormat="1" ht="13.5" customHeight="1" x14ac:dyDescent="0.15">
      <c r="A219" s="95">
        <v>2</v>
      </c>
      <c r="B219" s="92">
        <v>151</v>
      </c>
      <c r="C219" s="90">
        <v>77</v>
      </c>
      <c r="D219" s="90">
        <v>74</v>
      </c>
      <c r="E219" s="90">
        <v>200</v>
      </c>
      <c r="F219" s="90">
        <v>99</v>
      </c>
      <c r="G219" s="90">
        <v>101</v>
      </c>
      <c r="H219" s="90">
        <v>-49</v>
      </c>
      <c r="I219" s="90">
        <v>149</v>
      </c>
      <c r="J219" s="90">
        <v>191</v>
      </c>
      <c r="K219" s="90">
        <v>340</v>
      </c>
      <c r="L219" s="90">
        <v>146</v>
      </c>
      <c r="M219" s="90">
        <v>275</v>
      </c>
      <c r="N219" s="90">
        <v>421</v>
      </c>
      <c r="O219" s="90">
        <v>-81</v>
      </c>
      <c r="P219" s="90">
        <v>-130</v>
      </c>
    </row>
    <row r="220" spans="1:16" s="105" customFormat="1" ht="13.5" customHeight="1" x14ac:dyDescent="0.15">
      <c r="A220" s="95">
        <v>3</v>
      </c>
      <c r="B220" s="92">
        <v>183</v>
      </c>
      <c r="C220" s="90">
        <v>90</v>
      </c>
      <c r="D220" s="90">
        <v>93</v>
      </c>
      <c r="E220" s="90">
        <v>233</v>
      </c>
      <c r="F220" s="90">
        <v>128</v>
      </c>
      <c r="G220" s="90">
        <v>105</v>
      </c>
      <c r="H220" s="90">
        <v>-50</v>
      </c>
      <c r="I220" s="90">
        <v>733</v>
      </c>
      <c r="J220" s="90">
        <v>739</v>
      </c>
      <c r="K220" s="90">
        <v>1472</v>
      </c>
      <c r="L220" s="90">
        <v>644</v>
      </c>
      <c r="M220" s="90">
        <v>1147</v>
      </c>
      <c r="N220" s="90">
        <v>1791</v>
      </c>
      <c r="O220" s="90">
        <v>-319</v>
      </c>
      <c r="P220" s="90">
        <v>-369</v>
      </c>
    </row>
    <row r="221" spans="1:16" s="105" customFormat="1" ht="13.5" customHeight="1" x14ac:dyDescent="0.15">
      <c r="A221" s="95">
        <v>4</v>
      </c>
      <c r="B221" s="92">
        <v>164</v>
      </c>
      <c r="C221" s="90">
        <v>88</v>
      </c>
      <c r="D221" s="90">
        <v>76</v>
      </c>
      <c r="E221" s="90">
        <v>228</v>
      </c>
      <c r="F221" s="90">
        <v>111</v>
      </c>
      <c r="G221" s="90">
        <v>117</v>
      </c>
      <c r="H221" s="90">
        <v>-64</v>
      </c>
      <c r="I221" s="90">
        <v>586</v>
      </c>
      <c r="J221" s="90">
        <v>1171</v>
      </c>
      <c r="K221" s="90">
        <v>1757</v>
      </c>
      <c r="L221" s="90">
        <v>461</v>
      </c>
      <c r="M221" s="90">
        <v>973</v>
      </c>
      <c r="N221" s="90">
        <v>1434</v>
      </c>
      <c r="O221" s="90">
        <v>323</v>
      </c>
      <c r="P221" s="90">
        <v>259</v>
      </c>
    </row>
    <row r="222" spans="1:16" s="105" customFormat="1" ht="13.5" customHeight="1" x14ac:dyDescent="0.15">
      <c r="A222" s="95">
        <v>5</v>
      </c>
      <c r="B222" s="92">
        <v>166</v>
      </c>
      <c r="C222" s="90">
        <v>94</v>
      </c>
      <c r="D222" s="90">
        <v>72</v>
      </c>
      <c r="E222" s="90">
        <v>203</v>
      </c>
      <c r="F222" s="90">
        <v>106</v>
      </c>
      <c r="G222" s="90">
        <v>97</v>
      </c>
      <c r="H222" s="90">
        <v>-37</v>
      </c>
      <c r="I222" s="90">
        <v>264</v>
      </c>
      <c r="J222" s="90">
        <v>582</v>
      </c>
      <c r="K222" s="90">
        <v>846</v>
      </c>
      <c r="L222" s="90">
        <v>194</v>
      </c>
      <c r="M222" s="90">
        <v>422</v>
      </c>
      <c r="N222" s="90">
        <v>616</v>
      </c>
      <c r="O222" s="90">
        <v>230</v>
      </c>
      <c r="P222" s="90">
        <v>193</v>
      </c>
    </row>
    <row r="223" spans="1:16" s="105" customFormat="1" ht="13.5" customHeight="1" x14ac:dyDescent="0.15">
      <c r="A223" s="95">
        <v>6</v>
      </c>
      <c r="B223" s="92">
        <v>171</v>
      </c>
      <c r="C223" s="90">
        <v>91</v>
      </c>
      <c r="D223" s="90">
        <v>80</v>
      </c>
      <c r="E223" s="90">
        <v>194</v>
      </c>
      <c r="F223" s="90">
        <v>98</v>
      </c>
      <c r="G223" s="90">
        <v>96</v>
      </c>
      <c r="H223" s="90">
        <v>-23</v>
      </c>
      <c r="I223" s="90">
        <v>198</v>
      </c>
      <c r="J223" s="90">
        <v>277</v>
      </c>
      <c r="K223" s="90">
        <v>475</v>
      </c>
      <c r="L223" s="90">
        <v>163</v>
      </c>
      <c r="M223" s="90">
        <v>281</v>
      </c>
      <c r="N223" s="90">
        <v>444</v>
      </c>
      <c r="O223" s="90">
        <v>31</v>
      </c>
      <c r="P223" s="90">
        <v>8</v>
      </c>
    </row>
    <row r="224" spans="1:16" s="105" customFormat="1" ht="4.5" customHeight="1" x14ac:dyDescent="0.15">
      <c r="A224" s="95"/>
      <c r="B224" s="92"/>
      <c r="C224" s="90"/>
      <c r="D224" s="90"/>
      <c r="E224" s="90"/>
      <c r="F224" s="90"/>
      <c r="G224" s="90"/>
      <c r="H224" s="90"/>
      <c r="I224" s="90"/>
      <c r="J224" s="90"/>
      <c r="K224" s="90"/>
      <c r="L224" s="90"/>
      <c r="M224" s="90"/>
      <c r="N224" s="90"/>
      <c r="O224" s="90"/>
      <c r="P224" s="90"/>
    </row>
    <row r="225" spans="1:16" s="105" customFormat="1" ht="13.5" customHeight="1" x14ac:dyDescent="0.15">
      <c r="A225" s="95">
        <v>7</v>
      </c>
      <c r="B225" s="92">
        <v>166</v>
      </c>
      <c r="C225" s="90">
        <v>82</v>
      </c>
      <c r="D225" s="90">
        <v>84</v>
      </c>
      <c r="E225" s="90">
        <v>161</v>
      </c>
      <c r="F225" s="90">
        <v>78</v>
      </c>
      <c r="G225" s="90">
        <v>83</v>
      </c>
      <c r="H225" s="90">
        <v>5</v>
      </c>
      <c r="I225" s="90">
        <v>249</v>
      </c>
      <c r="J225" s="90">
        <v>467</v>
      </c>
      <c r="K225" s="90">
        <v>716</v>
      </c>
      <c r="L225" s="90">
        <v>191</v>
      </c>
      <c r="M225" s="90">
        <v>431</v>
      </c>
      <c r="N225" s="90">
        <v>622</v>
      </c>
      <c r="O225" s="90">
        <v>94</v>
      </c>
      <c r="P225" s="90">
        <v>99</v>
      </c>
    </row>
    <row r="226" spans="1:16" s="105" customFormat="1" ht="13.5" customHeight="1" x14ac:dyDescent="0.15">
      <c r="A226" s="95">
        <v>8</v>
      </c>
      <c r="B226" s="92">
        <v>212</v>
      </c>
      <c r="C226" s="90">
        <v>111</v>
      </c>
      <c r="D226" s="90">
        <v>101</v>
      </c>
      <c r="E226" s="90">
        <v>188</v>
      </c>
      <c r="F226" s="90">
        <v>96</v>
      </c>
      <c r="G226" s="90">
        <v>92</v>
      </c>
      <c r="H226" s="90">
        <v>24</v>
      </c>
      <c r="I226" s="90">
        <v>226</v>
      </c>
      <c r="J226" s="90">
        <v>478</v>
      </c>
      <c r="K226" s="90">
        <v>704</v>
      </c>
      <c r="L226" s="90">
        <v>178</v>
      </c>
      <c r="M226" s="90">
        <v>326</v>
      </c>
      <c r="N226" s="90">
        <v>504</v>
      </c>
      <c r="O226" s="90">
        <v>200</v>
      </c>
      <c r="P226" s="90">
        <v>224</v>
      </c>
    </row>
    <row r="227" spans="1:16" ht="13.5" customHeight="1" x14ac:dyDescent="0.15">
      <c r="A227" s="95">
        <v>9</v>
      </c>
      <c r="B227" s="92">
        <v>198</v>
      </c>
      <c r="C227" s="104">
        <v>117</v>
      </c>
      <c r="D227" s="104">
        <v>81</v>
      </c>
      <c r="E227" s="90">
        <v>200</v>
      </c>
      <c r="F227" s="104">
        <v>91</v>
      </c>
      <c r="G227" s="104">
        <v>109</v>
      </c>
      <c r="H227" s="90">
        <v>-2</v>
      </c>
      <c r="I227" s="104">
        <v>184</v>
      </c>
      <c r="J227" s="104">
        <v>361</v>
      </c>
      <c r="K227" s="90">
        <v>545</v>
      </c>
      <c r="L227" s="104">
        <v>166</v>
      </c>
      <c r="M227" s="104">
        <v>314</v>
      </c>
      <c r="N227" s="90">
        <v>480</v>
      </c>
      <c r="O227" s="90">
        <v>65</v>
      </c>
      <c r="P227" s="90">
        <v>63</v>
      </c>
    </row>
    <row r="228" spans="1:16" ht="13.5" customHeight="1" x14ac:dyDescent="0.15">
      <c r="A228" s="94">
        <v>10</v>
      </c>
      <c r="B228" s="92">
        <v>178</v>
      </c>
      <c r="C228" s="91">
        <v>91</v>
      </c>
      <c r="D228" s="91">
        <v>87</v>
      </c>
      <c r="E228" s="90">
        <v>228</v>
      </c>
      <c r="F228" s="91">
        <v>117</v>
      </c>
      <c r="G228" s="91">
        <v>111</v>
      </c>
      <c r="H228" s="90">
        <v>-50</v>
      </c>
      <c r="I228" s="91">
        <v>225</v>
      </c>
      <c r="J228" s="91">
        <v>358</v>
      </c>
      <c r="K228" s="90">
        <v>583</v>
      </c>
      <c r="L228" s="91">
        <v>179</v>
      </c>
      <c r="M228" s="91">
        <v>300</v>
      </c>
      <c r="N228" s="90">
        <v>479</v>
      </c>
      <c r="O228" s="90">
        <v>104</v>
      </c>
      <c r="P228" s="90">
        <v>54</v>
      </c>
    </row>
    <row r="229" spans="1:16" ht="13.5" customHeight="1" x14ac:dyDescent="0.15">
      <c r="A229" s="93">
        <v>11</v>
      </c>
      <c r="B229" s="92">
        <v>176</v>
      </c>
      <c r="C229" s="91">
        <v>96</v>
      </c>
      <c r="D229" s="91">
        <v>80</v>
      </c>
      <c r="E229" s="90">
        <v>203</v>
      </c>
      <c r="F229" s="91">
        <v>109</v>
      </c>
      <c r="G229" s="91">
        <v>94</v>
      </c>
      <c r="H229" s="90">
        <v>-27</v>
      </c>
      <c r="I229" s="91">
        <v>236</v>
      </c>
      <c r="J229" s="91">
        <v>260</v>
      </c>
      <c r="K229" s="90">
        <v>496</v>
      </c>
      <c r="L229" s="91">
        <v>149</v>
      </c>
      <c r="M229" s="91">
        <v>221</v>
      </c>
      <c r="N229" s="90">
        <v>370</v>
      </c>
      <c r="O229" s="90">
        <v>126</v>
      </c>
      <c r="P229" s="90">
        <v>99</v>
      </c>
    </row>
    <row r="230" spans="1:16" ht="13.5" customHeight="1" x14ac:dyDescent="0.15">
      <c r="A230" s="93">
        <v>12</v>
      </c>
      <c r="B230" s="92">
        <v>164</v>
      </c>
      <c r="C230" s="91">
        <v>77</v>
      </c>
      <c r="D230" s="91">
        <v>87</v>
      </c>
      <c r="E230" s="90">
        <v>207</v>
      </c>
      <c r="F230" s="91">
        <v>120</v>
      </c>
      <c r="G230" s="91">
        <v>87</v>
      </c>
      <c r="H230" s="90">
        <v>-43</v>
      </c>
      <c r="I230" s="91">
        <v>212</v>
      </c>
      <c r="J230" s="91">
        <v>217</v>
      </c>
      <c r="K230" s="90">
        <v>429</v>
      </c>
      <c r="L230" s="91">
        <v>150</v>
      </c>
      <c r="M230" s="91">
        <v>260</v>
      </c>
      <c r="N230" s="90">
        <v>410</v>
      </c>
      <c r="O230" s="90">
        <v>19</v>
      </c>
      <c r="P230" s="90">
        <v>-24</v>
      </c>
    </row>
    <row r="231" spans="1:16" ht="9" customHeight="1" x14ac:dyDescent="0.15">
      <c r="A231" s="93"/>
      <c r="B231" s="92"/>
      <c r="E231" s="90"/>
      <c r="H231" s="90"/>
      <c r="K231" s="90"/>
      <c r="N231" s="90"/>
      <c r="O231" s="90"/>
      <c r="P231" s="90"/>
    </row>
    <row r="232" spans="1:16" x14ac:dyDescent="0.15">
      <c r="A232" s="99" t="s">
        <v>158</v>
      </c>
      <c r="B232" s="103">
        <v>2112</v>
      </c>
      <c r="C232" s="96">
        <v>1086</v>
      </c>
      <c r="D232" s="96">
        <v>1026</v>
      </c>
      <c r="E232" s="96">
        <v>2673</v>
      </c>
      <c r="F232" s="96">
        <v>1329</v>
      </c>
      <c r="G232" s="96">
        <v>1344</v>
      </c>
      <c r="H232" s="96">
        <v>-561</v>
      </c>
      <c r="I232" s="96">
        <v>3446</v>
      </c>
      <c r="J232" s="96">
        <v>5167</v>
      </c>
      <c r="K232" s="96">
        <v>8613</v>
      </c>
      <c r="L232" s="96">
        <v>2804</v>
      </c>
      <c r="M232" s="96">
        <v>5346</v>
      </c>
      <c r="N232" s="96">
        <v>8150</v>
      </c>
      <c r="O232" s="96">
        <v>463</v>
      </c>
      <c r="P232" s="96">
        <v>-98</v>
      </c>
    </row>
    <row r="233" spans="1:16" x14ac:dyDescent="0.15">
      <c r="A233" s="95" t="s">
        <v>150</v>
      </c>
      <c r="B233" s="92">
        <v>187</v>
      </c>
      <c r="C233" s="91">
        <v>103</v>
      </c>
      <c r="D233" s="91">
        <v>84</v>
      </c>
      <c r="E233" s="90">
        <v>301</v>
      </c>
      <c r="F233" s="91">
        <v>138</v>
      </c>
      <c r="G233" s="91">
        <v>163</v>
      </c>
      <c r="H233" s="90">
        <v>-114</v>
      </c>
      <c r="I233" s="91">
        <v>210</v>
      </c>
      <c r="J233" s="91">
        <v>201</v>
      </c>
      <c r="K233" s="90">
        <v>411</v>
      </c>
      <c r="L233" s="91">
        <v>135</v>
      </c>
      <c r="M233" s="91">
        <v>215</v>
      </c>
      <c r="N233" s="90">
        <v>350</v>
      </c>
      <c r="O233" s="90">
        <v>61</v>
      </c>
      <c r="P233" s="90">
        <v>-53</v>
      </c>
    </row>
    <row r="234" spans="1:16" x14ac:dyDescent="0.15">
      <c r="A234" s="95">
        <v>2</v>
      </c>
      <c r="B234" s="92">
        <v>162</v>
      </c>
      <c r="C234" s="91">
        <v>79</v>
      </c>
      <c r="D234" s="91">
        <v>83</v>
      </c>
      <c r="E234" s="90">
        <v>250</v>
      </c>
      <c r="F234" s="91">
        <v>124</v>
      </c>
      <c r="G234" s="91">
        <v>126</v>
      </c>
      <c r="H234" s="90">
        <v>-88</v>
      </c>
      <c r="I234" s="91">
        <v>146</v>
      </c>
      <c r="J234" s="91">
        <v>264</v>
      </c>
      <c r="K234" s="90">
        <v>410</v>
      </c>
      <c r="L234" s="91">
        <v>135</v>
      </c>
      <c r="M234" s="91">
        <v>282</v>
      </c>
      <c r="N234" s="90">
        <v>417</v>
      </c>
      <c r="O234" s="90">
        <v>-7</v>
      </c>
      <c r="P234" s="90">
        <v>-95</v>
      </c>
    </row>
    <row r="235" spans="1:16" x14ac:dyDescent="0.15">
      <c r="A235" s="95">
        <v>3</v>
      </c>
      <c r="B235" s="92">
        <v>178</v>
      </c>
      <c r="C235" s="91">
        <v>91</v>
      </c>
      <c r="D235" s="91">
        <v>87</v>
      </c>
      <c r="E235" s="90">
        <v>230</v>
      </c>
      <c r="F235" s="91">
        <v>126</v>
      </c>
      <c r="G235" s="91">
        <v>104</v>
      </c>
      <c r="H235" s="90">
        <v>-52</v>
      </c>
      <c r="I235" s="91">
        <v>608</v>
      </c>
      <c r="J235" s="91">
        <v>903</v>
      </c>
      <c r="K235" s="90">
        <v>1511</v>
      </c>
      <c r="L235" s="91">
        <v>579</v>
      </c>
      <c r="M235" s="91">
        <v>1499</v>
      </c>
      <c r="N235" s="90">
        <v>2078</v>
      </c>
      <c r="O235" s="90">
        <v>-567</v>
      </c>
      <c r="P235" s="90">
        <v>-619</v>
      </c>
    </row>
    <row r="236" spans="1:16" x14ac:dyDescent="0.15">
      <c r="A236" s="95">
        <v>4</v>
      </c>
      <c r="B236" s="92">
        <v>154</v>
      </c>
      <c r="C236" s="91">
        <v>73</v>
      </c>
      <c r="D236" s="91">
        <v>81</v>
      </c>
      <c r="E236" s="90">
        <v>192</v>
      </c>
      <c r="F236" s="91">
        <v>102</v>
      </c>
      <c r="G236" s="91">
        <v>90</v>
      </c>
      <c r="H236" s="90">
        <v>-38</v>
      </c>
      <c r="I236" s="91">
        <v>829</v>
      </c>
      <c r="J236" s="91">
        <v>1255</v>
      </c>
      <c r="K236" s="90">
        <v>2084</v>
      </c>
      <c r="L236" s="91">
        <v>563</v>
      </c>
      <c r="M236" s="91">
        <v>1007</v>
      </c>
      <c r="N236" s="90">
        <v>1570</v>
      </c>
      <c r="O236" s="90">
        <v>514</v>
      </c>
      <c r="P236" s="90">
        <v>476</v>
      </c>
    </row>
    <row r="237" spans="1:16" x14ac:dyDescent="0.15">
      <c r="A237" s="95">
        <v>5</v>
      </c>
      <c r="B237" s="92">
        <v>174</v>
      </c>
      <c r="C237" s="91">
        <v>97</v>
      </c>
      <c r="D237" s="91">
        <v>77</v>
      </c>
      <c r="E237" s="90">
        <v>206</v>
      </c>
      <c r="F237" s="91">
        <v>99</v>
      </c>
      <c r="G237" s="91">
        <v>107</v>
      </c>
      <c r="H237" s="90">
        <v>-32</v>
      </c>
      <c r="I237" s="91">
        <v>232</v>
      </c>
      <c r="J237" s="91">
        <v>354</v>
      </c>
      <c r="K237" s="90">
        <v>586</v>
      </c>
      <c r="L237" s="91">
        <v>183</v>
      </c>
      <c r="M237" s="91">
        <v>289</v>
      </c>
      <c r="N237" s="90">
        <v>472</v>
      </c>
      <c r="O237" s="90">
        <v>114</v>
      </c>
      <c r="P237" s="90">
        <v>82</v>
      </c>
    </row>
    <row r="238" spans="1:16" x14ac:dyDescent="0.15">
      <c r="A238" s="95">
        <v>6</v>
      </c>
      <c r="B238" s="92">
        <v>172</v>
      </c>
      <c r="C238" s="91">
        <v>90</v>
      </c>
      <c r="D238" s="91">
        <v>82</v>
      </c>
      <c r="E238" s="90">
        <v>194</v>
      </c>
      <c r="F238" s="91">
        <v>91</v>
      </c>
      <c r="G238" s="91">
        <v>103</v>
      </c>
      <c r="H238" s="90">
        <v>-22</v>
      </c>
      <c r="I238" s="91">
        <v>187</v>
      </c>
      <c r="J238" s="91">
        <v>223</v>
      </c>
      <c r="K238" s="90">
        <v>410</v>
      </c>
      <c r="L238" s="91">
        <v>176</v>
      </c>
      <c r="M238" s="91">
        <v>260</v>
      </c>
      <c r="N238" s="90">
        <v>436</v>
      </c>
      <c r="O238" s="90">
        <v>-26</v>
      </c>
      <c r="P238" s="90">
        <v>-48</v>
      </c>
    </row>
    <row r="239" spans="1:16" ht="4.5" customHeight="1" x14ac:dyDescent="0.15">
      <c r="A239" s="95"/>
      <c r="B239" s="92"/>
      <c r="C239" s="91"/>
      <c r="D239" s="91"/>
      <c r="E239" s="90"/>
      <c r="F239" s="91"/>
      <c r="G239" s="91"/>
      <c r="H239" s="90"/>
      <c r="I239" s="91"/>
      <c r="J239" s="91"/>
      <c r="K239" s="90"/>
      <c r="L239" s="91"/>
      <c r="M239" s="91"/>
      <c r="N239" s="90"/>
      <c r="O239" s="90"/>
      <c r="P239" s="90"/>
    </row>
    <row r="240" spans="1:16" x14ac:dyDescent="0.15">
      <c r="A240" s="95">
        <v>7</v>
      </c>
      <c r="B240" s="92">
        <v>172</v>
      </c>
      <c r="C240" s="91">
        <v>89</v>
      </c>
      <c r="D240" s="91">
        <v>83</v>
      </c>
      <c r="E240" s="90">
        <v>199</v>
      </c>
      <c r="F240" s="91">
        <v>94</v>
      </c>
      <c r="G240" s="91">
        <v>105</v>
      </c>
      <c r="H240" s="90">
        <v>-27</v>
      </c>
      <c r="I240" s="91">
        <v>195</v>
      </c>
      <c r="J240" s="91">
        <v>359</v>
      </c>
      <c r="K240" s="90">
        <v>554</v>
      </c>
      <c r="L240" s="91">
        <v>165</v>
      </c>
      <c r="M240" s="91">
        <v>335</v>
      </c>
      <c r="N240" s="90">
        <v>500</v>
      </c>
      <c r="O240" s="90">
        <v>54</v>
      </c>
      <c r="P240" s="90">
        <v>27</v>
      </c>
    </row>
    <row r="241" spans="1:16" x14ac:dyDescent="0.15">
      <c r="A241" s="95">
        <v>8</v>
      </c>
      <c r="B241" s="92">
        <v>202</v>
      </c>
      <c r="C241" s="91">
        <v>98</v>
      </c>
      <c r="D241" s="91">
        <v>104</v>
      </c>
      <c r="E241" s="90">
        <v>235</v>
      </c>
      <c r="F241" s="91">
        <v>121</v>
      </c>
      <c r="G241" s="91">
        <v>114</v>
      </c>
      <c r="H241" s="90">
        <v>-33</v>
      </c>
      <c r="I241" s="91">
        <v>182</v>
      </c>
      <c r="J241" s="91">
        <v>366</v>
      </c>
      <c r="K241" s="90">
        <v>548</v>
      </c>
      <c r="L241" s="91">
        <v>155</v>
      </c>
      <c r="M241" s="91">
        <v>362</v>
      </c>
      <c r="N241" s="90">
        <v>517</v>
      </c>
      <c r="O241" s="90">
        <v>31</v>
      </c>
      <c r="P241" s="90">
        <v>-2</v>
      </c>
    </row>
    <row r="242" spans="1:16" x14ac:dyDescent="0.15">
      <c r="A242" s="95">
        <v>9</v>
      </c>
      <c r="B242" s="92">
        <v>171</v>
      </c>
      <c r="C242" s="91">
        <v>85</v>
      </c>
      <c r="D242" s="91">
        <v>86</v>
      </c>
      <c r="E242" s="90">
        <v>202</v>
      </c>
      <c r="F242" s="91">
        <v>97</v>
      </c>
      <c r="G242" s="91">
        <v>105</v>
      </c>
      <c r="H242" s="90">
        <v>-31</v>
      </c>
      <c r="I242" s="91">
        <v>168</v>
      </c>
      <c r="J242" s="91">
        <v>300</v>
      </c>
      <c r="K242" s="90">
        <v>468</v>
      </c>
      <c r="L242" s="91">
        <v>164</v>
      </c>
      <c r="M242" s="91">
        <v>366</v>
      </c>
      <c r="N242" s="90">
        <v>530</v>
      </c>
      <c r="O242" s="90">
        <v>-62</v>
      </c>
      <c r="P242" s="90">
        <v>-93</v>
      </c>
    </row>
    <row r="243" spans="1:16" x14ac:dyDescent="0.15">
      <c r="A243" s="94">
        <v>10</v>
      </c>
      <c r="B243" s="92">
        <v>237</v>
      </c>
      <c r="C243" s="91">
        <v>125</v>
      </c>
      <c r="D243" s="91">
        <v>112</v>
      </c>
      <c r="E243" s="90">
        <v>215</v>
      </c>
      <c r="F243" s="91">
        <v>106</v>
      </c>
      <c r="G243" s="91">
        <v>109</v>
      </c>
      <c r="H243" s="90">
        <v>22</v>
      </c>
      <c r="I243" s="91">
        <v>236</v>
      </c>
      <c r="J243" s="91">
        <v>425</v>
      </c>
      <c r="K243" s="90">
        <v>661</v>
      </c>
      <c r="L243" s="91">
        <v>184</v>
      </c>
      <c r="M243" s="91">
        <v>270</v>
      </c>
      <c r="N243" s="90">
        <v>454</v>
      </c>
      <c r="O243" s="90">
        <v>207</v>
      </c>
      <c r="P243" s="90">
        <v>229</v>
      </c>
    </row>
    <row r="244" spans="1:16" x14ac:dyDescent="0.15">
      <c r="A244" s="93">
        <v>11</v>
      </c>
      <c r="B244" s="92">
        <v>163</v>
      </c>
      <c r="C244" s="91">
        <v>87</v>
      </c>
      <c r="D244" s="91">
        <v>76</v>
      </c>
      <c r="E244" s="90">
        <v>240</v>
      </c>
      <c r="F244" s="91">
        <v>119</v>
      </c>
      <c r="G244" s="91">
        <v>121</v>
      </c>
      <c r="H244" s="90">
        <v>-77</v>
      </c>
      <c r="I244" s="91">
        <v>237</v>
      </c>
      <c r="J244" s="91">
        <v>260</v>
      </c>
      <c r="K244" s="90">
        <v>497</v>
      </c>
      <c r="L244" s="91">
        <v>186</v>
      </c>
      <c r="M244" s="91">
        <v>220</v>
      </c>
      <c r="N244" s="90">
        <v>406</v>
      </c>
      <c r="O244" s="90">
        <v>91</v>
      </c>
      <c r="P244" s="90">
        <v>14</v>
      </c>
    </row>
    <row r="245" spans="1:16" x14ac:dyDescent="0.15">
      <c r="A245" s="93">
        <v>12</v>
      </c>
      <c r="B245" s="92">
        <v>140</v>
      </c>
      <c r="C245" s="91">
        <v>69</v>
      </c>
      <c r="D245" s="91">
        <v>71</v>
      </c>
      <c r="E245" s="90">
        <v>209</v>
      </c>
      <c r="F245" s="91">
        <v>112</v>
      </c>
      <c r="G245" s="91">
        <v>97</v>
      </c>
      <c r="H245" s="90">
        <v>-69</v>
      </c>
      <c r="I245" s="91">
        <v>216</v>
      </c>
      <c r="J245" s="91">
        <v>257</v>
      </c>
      <c r="K245" s="90">
        <v>473</v>
      </c>
      <c r="L245" s="91">
        <v>179</v>
      </c>
      <c r="M245" s="91">
        <v>241</v>
      </c>
      <c r="N245" s="90">
        <v>420</v>
      </c>
      <c r="O245" s="90">
        <v>53</v>
      </c>
      <c r="P245" s="90">
        <v>-16</v>
      </c>
    </row>
    <row r="246" spans="1:16" ht="9" customHeight="1" x14ac:dyDescent="0.15">
      <c r="A246" s="93"/>
      <c r="B246" s="92"/>
      <c r="E246" s="90"/>
    </row>
    <row r="247" spans="1:16" ht="13.5" customHeight="1" x14ac:dyDescent="0.15">
      <c r="A247" s="99" t="s">
        <v>157</v>
      </c>
      <c r="B247" s="103">
        <v>2053</v>
      </c>
      <c r="C247" s="96">
        <v>1029</v>
      </c>
      <c r="D247" s="96">
        <v>1024</v>
      </c>
      <c r="E247" s="96">
        <v>2637</v>
      </c>
      <c r="F247" s="96">
        <v>1323</v>
      </c>
      <c r="G247" s="96">
        <v>1314</v>
      </c>
      <c r="H247" s="96">
        <v>-584</v>
      </c>
      <c r="I247" s="96">
        <v>3697</v>
      </c>
      <c r="J247" s="96">
        <v>5131</v>
      </c>
      <c r="K247" s="96">
        <v>8828</v>
      </c>
      <c r="L247" s="96">
        <v>2798</v>
      </c>
      <c r="M247" s="96">
        <v>5765</v>
      </c>
      <c r="N247" s="96">
        <v>8563</v>
      </c>
      <c r="O247" s="96">
        <v>265</v>
      </c>
      <c r="P247" s="96">
        <v>-319</v>
      </c>
    </row>
    <row r="248" spans="1:16" ht="13.5" customHeight="1" x14ac:dyDescent="0.15">
      <c r="A248" s="95" t="s">
        <v>150</v>
      </c>
      <c r="B248" s="92">
        <v>206</v>
      </c>
      <c r="C248" s="91">
        <v>104</v>
      </c>
      <c r="D248" s="91">
        <v>102</v>
      </c>
      <c r="E248" s="90">
        <v>255</v>
      </c>
      <c r="F248" s="91">
        <v>138</v>
      </c>
      <c r="G248" s="91">
        <v>117</v>
      </c>
      <c r="H248" s="90">
        <v>-49</v>
      </c>
      <c r="I248" s="91">
        <v>178</v>
      </c>
      <c r="J248" s="91">
        <v>231</v>
      </c>
      <c r="K248" s="90">
        <v>409</v>
      </c>
      <c r="L248" s="91">
        <v>104</v>
      </c>
      <c r="M248" s="91">
        <v>256</v>
      </c>
      <c r="N248" s="90">
        <v>360</v>
      </c>
      <c r="O248" s="90">
        <v>49</v>
      </c>
      <c r="P248" s="90">
        <v>0</v>
      </c>
    </row>
    <row r="249" spans="1:16" ht="13.5" customHeight="1" x14ac:dyDescent="0.15">
      <c r="A249" s="95">
        <v>2</v>
      </c>
      <c r="B249" s="92">
        <v>136</v>
      </c>
      <c r="C249" s="91">
        <v>68</v>
      </c>
      <c r="D249" s="91">
        <v>68</v>
      </c>
      <c r="E249" s="90">
        <v>228</v>
      </c>
      <c r="F249" s="91">
        <v>119</v>
      </c>
      <c r="G249" s="91">
        <v>109</v>
      </c>
      <c r="H249" s="90">
        <v>-92</v>
      </c>
      <c r="I249" s="91">
        <v>165</v>
      </c>
      <c r="J249" s="91">
        <v>269</v>
      </c>
      <c r="K249" s="90">
        <v>434</v>
      </c>
      <c r="L249" s="91">
        <v>95</v>
      </c>
      <c r="M249" s="91">
        <v>287</v>
      </c>
      <c r="N249" s="90">
        <v>382</v>
      </c>
      <c r="O249" s="90">
        <v>52</v>
      </c>
      <c r="P249" s="90">
        <v>-40</v>
      </c>
    </row>
    <row r="250" spans="1:16" ht="13.5" customHeight="1" x14ac:dyDescent="0.15">
      <c r="A250" s="95">
        <v>3</v>
      </c>
      <c r="B250" s="92">
        <v>174</v>
      </c>
      <c r="C250" s="91">
        <v>84</v>
      </c>
      <c r="D250" s="91">
        <v>90</v>
      </c>
      <c r="E250" s="90">
        <v>207</v>
      </c>
      <c r="F250" s="91">
        <v>101</v>
      </c>
      <c r="G250" s="91">
        <v>106</v>
      </c>
      <c r="H250" s="90">
        <v>-33</v>
      </c>
      <c r="I250" s="91">
        <v>610</v>
      </c>
      <c r="J250" s="91">
        <v>838</v>
      </c>
      <c r="K250" s="90">
        <v>1448</v>
      </c>
      <c r="L250" s="91">
        <v>738</v>
      </c>
      <c r="M250" s="91">
        <v>1745</v>
      </c>
      <c r="N250" s="90">
        <v>2483</v>
      </c>
      <c r="O250" s="90">
        <v>-1035</v>
      </c>
      <c r="P250" s="90">
        <v>-1068</v>
      </c>
    </row>
    <row r="251" spans="1:16" ht="13.5" customHeight="1" x14ac:dyDescent="0.15">
      <c r="A251" s="95">
        <v>4</v>
      </c>
      <c r="B251" s="92">
        <v>143</v>
      </c>
      <c r="C251" s="91">
        <v>76</v>
      </c>
      <c r="D251" s="91">
        <v>67</v>
      </c>
      <c r="E251" s="90">
        <v>204</v>
      </c>
      <c r="F251" s="91">
        <v>101</v>
      </c>
      <c r="G251" s="91">
        <v>103</v>
      </c>
      <c r="H251" s="90">
        <v>-61</v>
      </c>
      <c r="I251" s="91">
        <v>860</v>
      </c>
      <c r="J251" s="91">
        <v>1407</v>
      </c>
      <c r="K251" s="90">
        <v>2267</v>
      </c>
      <c r="L251" s="91">
        <v>546</v>
      </c>
      <c r="M251" s="91">
        <v>1011</v>
      </c>
      <c r="N251" s="90">
        <v>1557</v>
      </c>
      <c r="O251" s="90">
        <v>710</v>
      </c>
      <c r="P251" s="90">
        <v>649</v>
      </c>
    </row>
    <row r="252" spans="1:16" ht="13.5" customHeight="1" x14ac:dyDescent="0.15">
      <c r="A252" s="95">
        <v>5</v>
      </c>
      <c r="B252" s="92">
        <v>175</v>
      </c>
      <c r="C252" s="91">
        <v>86</v>
      </c>
      <c r="D252" s="91">
        <v>89</v>
      </c>
      <c r="E252" s="90">
        <v>236</v>
      </c>
      <c r="F252" s="91">
        <v>103</v>
      </c>
      <c r="G252" s="91">
        <v>133</v>
      </c>
      <c r="H252" s="90">
        <v>-61</v>
      </c>
      <c r="I252" s="91">
        <v>273</v>
      </c>
      <c r="J252" s="91">
        <v>313</v>
      </c>
      <c r="K252" s="90">
        <v>586</v>
      </c>
      <c r="L252" s="91">
        <v>160</v>
      </c>
      <c r="M252" s="91">
        <v>313</v>
      </c>
      <c r="N252" s="90">
        <v>473</v>
      </c>
      <c r="O252" s="90">
        <v>113</v>
      </c>
      <c r="P252" s="90">
        <v>52</v>
      </c>
    </row>
    <row r="253" spans="1:16" ht="13.5" customHeight="1" x14ac:dyDescent="0.15">
      <c r="A253" s="95">
        <v>6</v>
      </c>
      <c r="B253" s="92">
        <v>173</v>
      </c>
      <c r="C253" s="91">
        <v>92</v>
      </c>
      <c r="D253" s="91">
        <v>81</v>
      </c>
      <c r="E253" s="90">
        <v>195</v>
      </c>
      <c r="F253" s="91">
        <v>94</v>
      </c>
      <c r="G253" s="91">
        <v>101</v>
      </c>
      <c r="H253" s="90">
        <v>-22</v>
      </c>
      <c r="I253" s="91">
        <v>184</v>
      </c>
      <c r="J253" s="91">
        <v>292</v>
      </c>
      <c r="K253" s="90">
        <v>476</v>
      </c>
      <c r="L253" s="91">
        <v>151</v>
      </c>
      <c r="M253" s="91">
        <v>255</v>
      </c>
      <c r="N253" s="90">
        <v>406</v>
      </c>
      <c r="O253" s="90">
        <v>70</v>
      </c>
      <c r="P253" s="90">
        <v>48</v>
      </c>
    </row>
    <row r="254" spans="1:16" ht="4.5" customHeight="1" x14ac:dyDescent="0.15">
      <c r="A254" s="95"/>
      <c r="B254" s="92"/>
      <c r="C254" s="91"/>
      <c r="D254" s="91"/>
      <c r="E254" s="90"/>
      <c r="F254" s="91"/>
      <c r="G254" s="91"/>
      <c r="H254" s="90"/>
      <c r="I254" s="91"/>
      <c r="J254" s="91"/>
      <c r="K254" s="90"/>
      <c r="L254" s="91"/>
      <c r="M254" s="91"/>
      <c r="N254" s="90"/>
      <c r="O254" s="90"/>
      <c r="P254" s="90"/>
    </row>
    <row r="255" spans="1:16" ht="13.5" customHeight="1" x14ac:dyDescent="0.15">
      <c r="A255" s="95">
        <v>7</v>
      </c>
      <c r="B255" s="92">
        <v>193</v>
      </c>
      <c r="C255" s="91">
        <v>87</v>
      </c>
      <c r="D255" s="91">
        <v>106</v>
      </c>
      <c r="E255" s="90">
        <v>224</v>
      </c>
      <c r="F255" s="91">
        <v>114</v>
      </c>
      <c r="G255" s="91">
        <v>110</v>
      </c>
      <c r="H255" s="90">
        <v>-31</v>
      </c>
      <c r="I255" s="91">
        <v>264</v>
      </c>
      <c r="J255" s="91">
        <v>396</v>
      </c>
      <c r="K255" s="90">
        <v>660</v>
      </c>
      <c r="L255" s="91">
        <v>177</v>
      </c>
      <c r="M255" s="91">
        <v>361</v>
      </c>
      <c r="N255" s="90">
        <v>538</v>
      </c>
      <c r="O255" s="90">
        <v>122</v>
      </c>
      <c r="P255" s="90">
        <v>91</v>
      </c>
    </row>
    <row r="256" spans="1:16" ht="13.5" customHeight="1" x14ac:dyDescent="0.15">
      <c r="A256" s="95">
        <v>8</v>
      </c>
      <c r="B256" s="92">
        <v>195</v>
      </c>
      <c r="C256" s="91">
        <v>100</v>
      </c>
      <c r="D256" s="91">
        <v>95</v>
      </c>
      <c r="E256" s="90">
        <v>199</v>
      </c>
      <c r="F256" s="91">
        <v>93</v>
      </c>
      <c r="G256" s="91">
        <v>106</v>
      </c>
      <c r="H256" s="90">
        <v>-4</v>
      </c>
      <c r="I256" s="91">
        <v>203</v>
      </c>
      <c r="J256" s="91">
        <v>253</v>
      </c>
      <c r="K256" s="90">
        <v>456</v>
      </c>
      <c r="L256" s="91">
        <v>122</v>
      </c>
      <c r="M256" s="91">
        <v>367</v>
      </c>
      <c r="N256" s="90">
        <v>489</v>
      </c>
      <c r="O256" s="90">
        <v>-33</v>
      </c>
      <c r="P256" s="90">
        <v>-37</v>
      </c>
    </row>
    <row r="257" spans="1:16" ht="13.5" customHeight="1" x14ac:dyDescent="0.15">
      <c r="A257" s="95">
        <v>9</v>
      </c>
      <c r="B257" s="92">
        <v>165</v>
      </c>
      <c r="C257" s="91">
        <v>95</v>
      </c>
      <c r="D257" s="91">
        <v>70</v>
      </c>
      <c r="E257" s="90">
        <v>220</v>
      </c>
      <c r="F257" s="91">
        <v>101</v>
      </c>
      <c r="G257" s="91">
        <v>119</v>
      </c>
      <c r="H257" s="90">
        <v>-55</v>
      </c>
      <c r="I257" s="91">
        <v>212</v>
      </c>
      <c r="J257" s="91">
        <v>344</v>
      </c>
      <c r="K257" s="90">
        <v>556</v>
      </c>
      <c r="L257" s="91">
        <v>163</v>
      </c>
      <c r="M257" s="91">
        <v>350</v>
      </c>
      <c r="N257" s="90">
        <v>513</v>
      </c>
      <c r="O257" s="90">
        <v>43</v>
      </c>
      <c r="P257" s="90">
        <v>-12</v>
      </c>
    </row>
    <row r="258" spans="1:16" ht="13.5" customHeight="1" x14ac:dyDescent="0.15">
      <c r="A258" s="94">
        <v>10</v>
      </c>
      <c r="B258" s="92">
        <v>188</v>
      </c>
      <c r="C258" s="91">
        <v>95</v>
      </c>
      <c r="D258" s="91">
        <v>93</v>
      </c>
      <c r="E258" s="90">
        <v>225</v>
      </c>
      <c r="F258" s="91">
        <v>126</v>
      </c>
      <c r="G258" s="91">
        <v>99</v>
      </c>
      <c r="H258" s="90">
        <v>-37</v>
      </c>
      <c r="I258" s="91">
        <v>307</v>
      </c>
      <c r="J258" s="91">
        <v>337</v>
      </c>
      <c r="K258" s="90">
        <v>644</v>
      </c>
      <c r="L258" s="91">
        <v>209</v>
      </c>
      <c r="M258" s="91">
        <v>329</v>
      </c>
      <c r="N258" s="90">
        <v>538</v>
      </c>
      <c r="O258" s="90">
        <v>106</v>
      </c>
      <c r="P258" s="90">
        <v>69</v>
      </c>
    </row>
    <row r="259" spans="1:16" ht="13.5" customHeight="1" x14ac:dyDescent="0.15">
      <c r="A259" s="93">
        <v>11</v>
      </c>
      <c r="B259" s="92">
        <v>148</v>
      </c>
      <c r="C259" s="91">
        <v>70</v>
      </c>
      <c r="D259" s="91">
        <v>78</v>
      </c>
      <c r="E259" s="90">
        <v>233</v>
      </c>
      <c r="F259" s="91">
        <v>127</v>
      </c>
      <c r="G259" s="91">
        <v>106</v>
      </c>
      <c r="H259" s="90">
        <v>-85</v>
      </c>
      <c r="I259" s="91">
        <v>221</v>
      </c>
      <c r="J259" s="91">
        <v>245</v>
      </c>
      <c r="K259" s="90">
        <v>466</v>
      </c>
      <c r="L259" s="91">
        <v>187</v>
      </c>
      <c r="M259" s="91">
        <v>253</v>
      </c>
      <c r="N259" s="90">
        <v>440</v>
      </c>
      <c r="O259" s="90">
        <v>26</v>
      </c>
      <c r="P259" s="90">
        <v>-59</v>
      </c>
    </row>
    <row r="260" spans="1:16" ht="13.5" customHeight="1" x14ac:dyDescent="0.15">
      <c r="A260" s="93">
        <v>12</v>
      </c>
      <c r="B260" s="92">
        <v>157</v>
      </c>
      <c r="C260" s="91">
        <v>72</v>
      </c>
      <c r="D260" s="91">
        <v>85</v>
      </c>
      <c r="E260" s="90">
        <v>211</v>
      </c>
      <c r="F260" s="91">
        <v>106</v>
      </c>
      <c r="G260" s="91">
        <v>105</v>
      </c>
      <c r="H260" s="90">
        <v>-54</v>
      </c>
      <c r="I260" s="91">
        <v>220</v>
      </c>
      <c r="J260" s="91">
        <v>206</v>
      </c>
      <c r="K260" s="90">
        <v>426</v>
      </c>
      <c r="L260" s="91">
        <v>146</v>
      </c>
      <c r="M260" s="91">
        <v>238</v>
      </c>
      <c r="N260" s="90">
        <v>384</v>
      </c>
      <c r="O260" s="90">
        <v>42</v>
      </c>
      <c r="P260" s="90">
        <v>-12</v>
      </c>
    </row>
    <row r="261" spans="1:16" ht="9" customHeight="1" x14ac:dyDescent="0.15">
      <c r="A261" s="93"/>
      <c r="B261" s="92"/>
      <c r="E261" s="90"/>
    </row>
    <row r="262" spans="1:16" ht="13.5" customHeight="1" x14ac:dyDescent="0.15">
      <c r="A262" s="99" t="s">
        <v>156</v>
      </c>
      <c r="B262" s="103">
        <v>2071</v>
      </c>
      <c r="C262" s="96">
        <v>1107</v>
      </c>
      <c r="D262" s="96">
        <v>964</v>
      </c>
      <c r="E262" s="96">
        <v>2725</v>
      </c>
      <c r="F262" s="96">
        <v>1341</v>
      </c>
      <c r="G262" s="96">
        <v>1384</v>
      </c>
      <c r="H262" s="96">
        <v>-654</v>
      </c>
      <c r="I262" s="96">
        <v>3386</v>
      </c>
      <c r="J262" s="96">
        <v>4959</v>
      </c>
      <c r="K262" s="96">
        <v>8345</v>
      </c>
      <c r="L262" s="96">
        <v>2732</v>
      </c>
      <c r="M262" s="96">
        <v>5725</v>
      </c>
      <c r="N262" s="96">
        <v>8457</v>
      </c>
      <c r="O262" s="96">
        <v>-112</v>
      </c>
      <c r="P262" s="96">
        <v>-766</v>
      </c>
    </row>
    <row r="263" spans="1:16" ht="13.5" customHeight="1" x14ac:dyDescent="0.15">
      <c r="A263" s="95" t="s">
        <v>150</v>
      </c>
      <c r="B263" s="92">
        <v>184</v>
      </c>
      <c r="C263" s="91">
        <v>108</v>
      </c>
      <c r="D263" s="91">
        <v>76</v>
      </c>
      <c r="E263" s="90">
        <v>275</v>
      </c>
      <c r="F263" s="91">
        <v>127</v>
      </c>
      <c r="G263" s="91">
        <v>148</v>
      </c>
      <c r="H263" s="90">
        <v>-91</v>
      </c>
      <c r="I263" s="91">
        <v>173</v>
      </c>
      <c r="J263" s="91">
        <v>230</v>
      </c>
      <c r="K263" s="90">
        <v>403</v>
      </c>
      <c r="L263" s="91">
        <v>132</v>
      </c>
      <c r="M263" s="91">
        <v>236</v>
      </c>
      <c r="N263" s="90">
        <v>368</v>
      </c>
      <c r="O263" s="90">
        <v>35</v>
      </c>
      <c r="P263" s="90">
        <v>-56</v>
      </c>
    </row>
    <row r="264" spans="1:16" ht="13.5" customHeight="1" x14ac:dyDescent="0.15">
      <c r="A264" s="95">
        <v>2</v>
      </c>
      <c r="B264" s="92">
        <v>146</v>
      </c>
      <c r="C264" s="91">
        <v>76</v>
      </c>
      <c r="D264" s="91">
        <v>70</v>
      </c>
      <c r="E264" s="90">
        <v>240</v>
      </c>
      <c r="F264" s="91">
        <v>114</v>
      </c>
      <c r="G264" s="91">
        <v>126</v>
      </c>
      <c r="H264" s="90">
        <v>-94</v>
      </c>
      <c r="I264" s="91">
        <v>189</v>
      </c>
      <c r="J264" s="91">
        <v>253</v>
      </c>
      <c r="K264" s="90">
        <v>442</v>
      </c>
      <c r="L264" s="91">
        <v>136</v>
      </c>
      <c r="M264" s="91">
        <v>273</v>
      </c>
      <c r="N264" s="90">
        <v>409</v>
      </c>
      <c r="O264" s="90">
        <v>33</v>
      </c>
      <c r="P264" s="90">
        <v>-61</v>
      </c>
    </row>
    <row r="265" spans="1:16" ht="13.5" customHeight="1" x14ac:dyDescent="0.15">
      <c r="A265" s="95">
        <v>3</v>
      </c>
      <c r="B265" s="92">
        <v>172</v>
      </c>
      <c r="C265" s="91">
        <v>95</v>
      </c>
      <c r="D265" s="91">
        <v>77</v>
      </c>
      <c r="E265" s="90">
        <v>229</v>
      </c>
      <c r="F265" s="91">
        <v>107</v>
      </c>
      <c r="G265" s="91">
        <v>122</v>
      </c>
      <c r="H265" s="90">
        <v>-57</v>
      </c>
      <c r="I265" s="91">
        <v>718</v>
      </c>
      <c r="J265" s="91">
        <v>1132</v>
      </c>
      <c r="K265" s="90">
        <v>1850</v>
      </c>
      <c r="L265" s="91">
        <v>677</v>
      </c>
      <c r="M265" s="91">
        <v>1807</v>
      </c>
      <c r="N265" s="90">
        <v>2484</v>
      </c>
      <c r="O265" s="90">
        <v>-634</v>
      </c>
      <c r="P265" s="90">
        <v>-691</v>
      </c>
    </row>
    <row r="266" spans="1:16" ht="13.5" customHeight="1" x14ac:dyDescent="0.15">
      <c r="A266" s="95">
        <v>4</v>
      </c>
      <c r="B266" s="92">
        <v>174</v>
      </c>
      <c r="C266" s="91">
        <v>86</v>
      </c>
      <c r="D266" s="91">
        <v>88</v>
      </c>
      <c r="E266" s="90">
        <v>213</v>
      </c>
      <c r="F266" s="91">
        <v>106</v>
      </c>
      <c r="G266" s="91">
        <v>107</v>
      </c>
      <c r="H266" s="90">
        <v>-39</v>
      </c>
      <c r="I266" s="91">
        <v>746</v>
      </c>
      <c r="J266" s="91">
        <v>1135</v>
      </c>
      <c r="K266" s="90">
        <v>1881</v>
      </c>
      <c r="L266" s="91">
        <v>549</v>
      </c>
      <c r="M266" s="91">
        <v>1018</v>
      </c>
      <c r="N266" s="90">
        <v>1567</v>
      </c>
      <c r="O266" s="90">
        <v>314</v>
      </c>
      <c r="P266" s="90">
        <v>275</v>
      </c>
    </row>
    <row r="267" spans="1:16" ht="13.5" customHeight="1" x14ac:dyDescent="0.15">
      <c r="A267" s="95">
        <v>5</v>
      </c>
      <c r="B267" s="92">
        <v>165</v>
      </c>
      <c r="C267" s="91">
        <v>78</v>
      </c>
      <c r="D267" s="91">
        <v>87</v>
      </c>
      <c r="E267" s="90">
        <v>237</v>
      </c>
      <c r="F267" s="91">
        <v>131</v>
      </c>
      <c r="G267" s="91">
        <v>106</v>
      </c>
      <c r="H267" s="90">
        <v>-72</v>
      </c>
      <c r="I267" s="91">
        <v>194</v>
      </c>
      <c r="J267" s="91">
        <v>284</v>
      </c>
      <c r="K267" s="90">
        <v>478</v>
      </c>
      <c r="L267" s="91">
        <v>178</v>
      </c>
      <c r="M267" s="91">
        <v>302</v>
      </c>
      <c r="N267" s="90">
        <v>480</v>
      </c>
      <c r="O267" s="90">
        <v>-2</v>
      </c>
      <c r="P267" s="90">
        <v>-74</v>
      </c>
    </row>
    <row r="268" spans="1:16" ht="13.5" customHeight="1" x14ac:dyDescent="0.15">
      <c r="A268" s="95">
        <v>6</v>
      </c>
      <c r="B268" s="92">
        <v>193</v>
      </c>
      <c r="C268" s="91">
        <v>101</v>
      </c>
      <c r="D268" s="91">
        <v>92</v>
      </c>
      <c r="E268" s="90">
        <v>197</v>
      </c>
      <c r="F268" s="91">
        <v>103</v>
      </c>
      <c r="G268" s="91">
        <v>94</v>
      </c>
      <c r="H268" s="90">
        <v>-4</v>
      </c>
      <c r="I268" s="91">
        <v>176</v>
      </c>
      <c r="J268" s="91">
        <v>267</v>
      </c>
      <c r="K268" s="90">
        <v>443</v>
      </c>
      <c r="L268" s="91">
        <v>156</v>
      </c>
      <c r="M268" s="91">
        <v>279</v>
      </c>
      <c r="N268" s="90">
        <v>435</v>
      </c>
      <c r="O268" s="90">
        <v>8</v>
      </c>
      <c r="P268" s="90">
        <v>4</v>
      </c>
    </row>
    <row r="269" spans="1:16" ht="4.5" customHeight="1" x14ac:dyDescent="0.15">
      <c r="A269" s="95"/>
      <c r="B269" s="92"/>
      <c r="C269" s="91"/>
      <c r="D269" s="91"/>
      <c r="E269" s="90"/>
      <c r="F269" s="91"/>
      <c r="G269" s="91"/>
      <c r="H269" s="90"/>
      <c r="I269" s="91"/>
      <c r="J269" s="91"/>
      <c r="K269" s="90"/>
      <c r="L269" s="91"/>
      <c r="M269" s="91"/>
      <c r="N269" s="90"/>
      <c r="O269" s="90"/>
      <c r="P269" s="90"/>
    </row>
    <row r="270" spans="1:16" ht="13.5" customHeight="1" x14ac:dyDescent="0.15">
      <c r="A270" s="95">
        <v>7</v>
      </c>
      <c r="B270" s="92">
        <v>174</v>
      </c>
      <c r="C270" s="91">
        <v>89</v>
      </c>
      <c r="D270" s="91">
        <v>85</v>
      </c>
      <c r="E270" s="90">
        <v>205</v>
      </c>
      <c r="F270" s="91">
        <v>109</v>
      </c>
      <c r="G270" s="91">
        <v>96</v>
      </c>
      <c r="H270" s="90">
        <v>-31</v>
      </c>
      <c r="I270" s="91">
        <v>178</v>
      </c>
      <c r="J270" s="91">
        <v>321</v>
      </c>
      <c r="K270" s="90">
        <v>499</v>
      </c>
      <c r="L270" s="91">
        <v>173</v>
      </c>
      <c r="M270" s="91">
        <v>387</v>
      </c>
      <c r="N270" s="90">
        <v>560</v>
      </c>
      <c r="O270" s="90">
        <v>-61</v>
      </c>
      <c r="P270" s="90">
        <v>-92</v>
      </c>
    </row>
    <row r="271" spans="1:16" ht="13.5" customHeight="1" x14ac:dyDescent="0.15">
      <c r="A271" s="95">
        <v>8</v>
      </c>
      <c r="B271" s="92">
        <v>164</v>
      </c>
      <c r="C271" s="91">
        <v>98</v>
      </c>
      <c r="D271" s="91">
        <v>66</v>
      </c>
      <c r="E271" s="90">
        <v>207</v>
      </c>
      <c r="F271" s="91">
        <v>86</v>
      </c>
      <c r="G271" s="91">
        <v>121</v>
      </c>
      <c r="H271" s="90">
        <v>-43</v>
      </c>
      <c r="I271" s="91">
        <v>210</v>
      </c>
      <c r="J271" s="91">
        <v>274</v>
      </c>
      <c r="K271" s="90">
        <v>484</v>
      </c>
      <c r="L271" s="91">
        <v>144</v>
      </c>
      <c r="M271" s="91">
        <v>379</v>
      </c>
      <c r="N271" s="90">
        <v>523</v>
      </c>
      <c r="O271" s="90">
        <v>-39</v>
      </c>
      <c r="P271" s="90">
        <v>-82</v>
      </c>
    </row>
    <row r="272" spans="1:16" ht="13.5" customHeight="1" x14ac:dyDescent="0.15">
      <c r="A272" s="95">
        <v>9</v>
      </c>
      <c r="B272" s="92">
        <v>175</v>
      </c>
      <c r="C272" s="91">
        <v>99</v>
      </c>
      <c r="D272" s="91">
        <v>76</v>
      </c>
      <c r="E272" s="90">
        <v>217</v>
      </c>
      <c r="F272" s="91">
        <v>122</v>
      </c>
      <c r="G272" s="91">
        <v>95</v>
      </c>
      <c r="H272" s="90">
        <v>-42</v>
      </c>
      <c r="I272" s="91">
        <v>194</v>
      </c>
      <c r="J272" s="91">
        <v>295</v>
      </c>
      <c r="K272" s="90">
        <v>489</v>
      </c>
      <c r="L272" s="91">
        <v>144</v>
      </c>
      <c r="M272" s="91">
        <v>281</v>
      </c>
      <c r="N272" s="90">
        <v>425</v>
      </c>
      <c r="O272" s="90">
        <v>64</v>
      </c>
      <c r="P272" s="90">
        <v>22</v>
      </c>
    </row>
    <row r="273" spans="1:16" ht="13.5" customHeight="1" x14ac:dyDescent="0.15">
      <c r="A273" s="95">
        <v>10</v>
      </c>
      <c r="B273" s="92">
        <v>203</v>
      </c>
      <c r="C273" s="91">
        <v>113</v>
      </c>
      <c r="D273" s="91">
        <v>90</v>
      </c>
      <c r="E273" s="90">
        <v>258</v>
      </c>
      <c r="F273" s="91">
        <v>122</v>
      </c>
      <c r="G273" s="91">
        <v>136</v>
      </c>
      <c r="H273" s="90">
        <v>-55</v>
      </c>
      <c r="I273" s="91">
        <v>263</v>
      </c>
      <c r="J273" s="91">
        <v>394</v>
      </c>
      <c r="K273" s="90">
        <v>657</v>
      </c>
      <c r="L273" s="91">
        <v>150</v>
      </c>
      <c r="M273" s="91">
        <v>278</v>
      </c>
      <c r="N273" s="90">
        <v>428</v>
      </c>
      <c r="O273" s="90">
        <v>229</v>
      </c>
      <c r="P273" s="90">
        <v>174</v>
      </c>
    </row>
    <row r="274" spans="1:16" x14ac:dyDescent="0.15">
      <c r="A274" s="93">
        <v>11</v>
      </c>
      <c r="B274" s="92">
        <v>143</v>
      </c>
      <c r="C274" s="91">
        <v>72</v>
      </c>
      <c r="D274" s="91">
        <v>71</v>
      </c>
      <c r="E274" s="90">
        <v>217</v>
      </c>
      <c r="F274" s="91">
        <v>100</v>
      </c>
      <c r="G274" s="91">
        <v>117</v>
      </c>
      <c r="H274" s="90">
        <v>-74</v>
      </c>
      <c r="I274" s="91">
        <v>177</v>
      </c>
      <c r="J274" s="91">
        <v>203</v>
      </c>
      <c r="K274" s="90">
        <v>380</v>
      </c>
      <c r="L274" s="91">
        <v>140</v>
      </c>
      <c r="M274" s="91">
        <v>265</v>
      </c>
      <c r="N274" s="90">
        <v>405</v>
      </c>
      <c r="O274" s="90">
        <v>-25</v>
      </c>
      <c r="P274" s="90">
        <v>-99</v>
      </c>
    </row>
    <row r="275" spans="1:16" x14ac:dyDescent="0.15">
      <c r="A275" s="93">
        <v>12</v>
      </c>
      <c r="B275" s="92">
        <v>178</v>
      </c>
      <c r="C275" s="91">
        <v>92</v>
      </c>
      <c r="D275" s="91">
        <v>86</v>
      </c>
      <c r="E275" s="90">
        <v>230</v>
      </c>
      <c r="F275" s="91">
        <v>114</v>
      </c>
      <c r="G275" s="91">
        <v>116</v>
      </c>
      <c r="H275" s="90">
        <v>-52</v>
      </c>
      <c r="I275" s="91">
        <v>168</v>
      </c>
      <c r="J275" s="91">
        <v>171</v>
      </c>
      <c r="K275" s="90">
        <v>339</v>
      </c>
      <c r="L275" s="91">
        <v>153</v>
      </c>
      <c r="M275" s="91">
        <v>220</v>
      </c>
      <c r="N275" s="90">
        <v>373</v>
      </c>
      <c r="O275" s="90">
        <v>-34</v>
      </c>
      <c r="P275" s="90">
        <v>-86</v>
      </c>
    </row>
    <row r="276" spans="1:16" ht="9" customHeight="1" x14ac:dyDescent="0.15">
      <c r="A276" s="93"/>
      <c r="B276" s="92"/>
      <c r="E276" s="90"/>
    </row>
    <row r="277" spans="1:16" ht="13.5" customHeight="1" x14ac:dyDescent="0.15">
      <c r="A277" s="99" t="s">
        <v>155</v>
      </c>
      <c r="B277" s="103">
        <v>2046</v>
      </c>
      <c r="C277" s="96">
        <v>999</v>
      </c>
      <c r="D277" s="96">
        <v>1047</v>
      </c>
      <c r="E277" s="96">
        <v>2733</v>
      </c>
      <c r="F277" s="96">
        <v>1394</v>
      </c>
      <c r="G277" s="96">
        <v>1339</v>
      </c>
      <c r="H277" s="96">
        <v>-687</v>
      </c>
      <c r="I277" s="96">
        <v>3496</v>
      </c>
      <c r="J277" s="96">
        <v>4982</v>
      </c>
      <c r="K277" s="96">
        <v>8478</v>
      </c>
      <c r="L277" s="96">
        <v>2758</v>
      </c>
      <c r="M277" s="96">
        <v>5828</v>
      </c>
      <c r="N277" s="96">
        <v>8586</v>
      </c>
      <c r="O277" s="96">
        <v>-108</v>
      </c>
      <c r="P277" s="96">
        <v>-795</v>
      </c>
    </row>
    <row r="278" spans="1:16" ht="13.5" customHeight="1" x14ac:dyDescent="0.15">
      <c r="A278" s="95" t="s">
        <v>150</v>
      </c>
      <c r="B278" s="92">
        <v>164</v>
      </c>
      <c r="C278" s="90">
        <v>78</v>
      </c>
      <c r="D278" s="102">
        <v>86</v>
      </c>
      <c r="E278" s="90">
        <v>322</v>
      </c>
      <c r="F278" s="102">
        <v>170</v>
      </c>
      <c r="G278" s="102">
        <v>152</v>
      </c>
      <c r="H278" s="90">
        <v>-158</v>
      </c>
      <c r="I278" s="102">
        <v>167</v>
      </c>
      <c r="J278" s="102">
        <v>225</v>
      </c>
      <c r="K278" s="90">
        <v>392</v>
      </c>
      <c r="L278" s="102">
        <v>102</v>
      </c>
      <c r="M278" s="102">
        <v>218</v>
      </c>
      <c r="N278" s="90">
        <v>320</v>
      </c>
      <c r="O278" s="90">
        <v>72</v>
      </c>
      <c r="P278" s="90">
        <v>-86</v>
      </c>
    </row>
    <row r="279" spans="1:16" ht="13.5" customHeight="1" x14ac:dyDescent="0.15">
      <c r="A279" s="95">
        <v>2</v>
      </c>
      <c r="B279" s="92">
        <v>129</v>
      </c>
      <c r="C279" s="102">
        <v>59</v>
      </c>
      <c r="D279" s="102">
        <v>70</v>
      </c>
      <c r="E279" s="90">
        <v>215</v>
      </c>
      <c r="F279" s="102">
        <v>110</v>
      </c>
      <c r="G279" s="102">
        <v>105</v>
      </c>
      <c r="H279" s="90">
        <v>-86</v>
      </c>
      <c r="I279" s="102">
        <v>190</v>
      </c>
      <c r="J279" s="102">
        <v>205</v>
      </c>
      <c r="K279" s="90">
        <v>395</v>
      </c>
      <c r="L279" s="102">
        <v>129</v>
      </c>
      <c r="M279" s="102">
        <v>300</v>
      </c>
      <c r="N279" s="90">
        <v>429</v>
      </c>
      <c r="O279" s="90">
        <v>-34</v>
      </c>
      <c r="P279" s="90">
        <v>-120</v>
      </c>
    </row>
    <row r="280" spans="1:16" ht="13.5" customHeight="1" x14ac:dyDescent="0.15">
      <c r="A280" s="95">
        <v>3</v>
      </c>
      <c r="B280" s="92">
        <v>166</v>
      </c>
      <c r="C280" s="102">
        <v>89</v>
      </c>
      <c r="D280" s="102">
        <v>77</v>
      </c>
      <c r="E280" s="90">
        <v>259</v>
      </c>
      <c r="F280" s="102">
        <v>132</v>
      </c>
      <c r="G280" s="102">
        <v>127</v>
      </c>
      <c r="H280" s="90">
        <v>-93</v>
      </c>
      <c r="I280" s="102">
        <v>901</v>
      </c>
      <c r="J280" s="102">
        <v>1018</v>
      </c>
      <c r="K280" s="90">
        <v>1919</v>
      </c>
      <c r="L280" s="102">
        <v>729</v>
      </c>
      <c r="M280" s="102">
        <v>1853</v>
      </c>
      <c r="N280" s="90">
        <v>2582</v>
      </c>
      <c r="O280" s="90">
        <v>-663</v>
      </c>
      <c r="P280" s="90">
        <v>-756</v>
      </c>
    </row>
    <row r="281" spans="1:16" ht="13.5" customHeight="1" x14ac:dyDescent="0.15">
      <c r="A281" s="95">
        <v>4</v>
      </c>
      <c r="B281" s="92">
        <v>152</v>
      </c>
      <c r="C281" s="102">
        <v>67</v>
      </c>
      <c r="D281" s="102">
        <v>85</v>
      </c>
      <c r="E281" s="90">
        <v>225</v>
      </c>
      <c r="F281" s="102">
        <v>114</v>
      </c>
      <c r="G281" s="102">
        <v>111</v>
      </c>
      <c r="H281" s="90">
        <v>-73</v>
      </c>
      <c r="I281" s="102">
        <v>558</v>
      </c>
      <c r="J281" s="102">
        <v>1145</v>
      </c>
      <c r="K281" s="90">
        <v>1703</v>
      </c>
      <c r="L281" s="102">
        <v>455</v>
      </c>
      <c r="M281" s="102">
        <v>986</v>
      </c>
      <c r="N281" s="90">
        <v>1441</v>
      </c>
      <c r="O281" s="90">
        <v>262</v>
      </c>
      <c r="P281" s="90">
        <v>189</v>
      </c>
    </row>
    <row r="282" spans="1:16" ht="13.5" customHeight="1" x14ac:dyDescent="0.15">
      <c r="A282" s="95">
        <v>5</v>
      </c>
      <c r="B282" s="92">
        <v>207</v>
      </c>
      <c r="C282" s="102">
        <v>103</v>
      </c>
      <c r="D282" s="102">
        <v>104</v>
      </c>
      <c r="E282" s="90">
        <v>199</v>
      </c>
      <c r="F282" s="102">
        <v>103</v>
      </c>
      <c r="G282" s="102">
        <v>96</v>
      </c>
      <c r="H282" s="90">
        <v>8</v>
      </c>
      <c r="I282" s="102">
        <v>220</v>
      </c>
      <c r="J282" s="102">
        <v>307</v>
      </c>
      <c r="K282" s="90">
        <v>527</v>
      </c>
      <c r="L282" s="102">
        <v>141</v>
      </c>
      <c r="M282" s="102">
        <v>329</v>
      </c>
      <c r="N282" s="90">
        <v>470</v>
      </c>
      <c r="O282" s="90">
        <v>57</v>
      </c>
      <c r="P282" s="90">
        <v>65</v>
      </c>
    </row>
    <row r="283" spans="1:16" ht="13.5" customHeight="1" x14ac:dyDescent="0.15">
      <c r="A283" s="95">
        <v>6</v>
      </c>
      <c r="B283" s="92">
        <v>189</v>
      </c>
      <c r="C283" s="102">
        <v>97</v>
      </c>
      <c r="D283" s="102">
        <v>92</v>
      </c>
      <c r="E283" s="90">
        <v>197</v>
      </c>
      <c r="F283" s="102">
        <v>103</v>
      </c>
      <c r="G283" s="102">
        <v>94</v>
      </c>
      <c r="H283" s="90">
        <v>-8</v>
      </c>
      <c r="I283" s="102">
        <v>188</v>
      </c>
      <c r="J283" s="102">
        <v>267</v>
      </c>
      <c r="K283" s="90">
        <v>455</v>
      </c>
      <c r="L283" s="102">
        <v>187</v>
      </c>
      <c r="M283" s="102">
        <v>314</v>
      </c>
      <c r="N283" s="90">
        <v>501</v>
      </c>
      <c r="O283" s="90">
        <v>-46</v>
      </c>
      <c r="P283" s="90">
        <v>-54</v>
      </c>
    </row>
    <row r="284" spans="1:16" ht="4.5" customHeight="1" x14ac:dyDescent="0.15">
      <c r="A284" s="95"/>
      <c r="B284" s="92"/>
      <c r="C284" s="102"/>
      <c r="D284" s="102"/>
      <c r="E284" s="90"/>
      <c r="F284" s="102"/>
      <c r="G284" s="102"/>
      <c r="H284" s="90"/>
      <c r="I284" s="102"/>
      <c r="J284" s="102"/>
      <c r="K284" s="90"/>
      <c r="L284" s="102"/>
      <c r="M284" s="102"/>
      <c r="N284" s="90"/>
      <c r="O284" s="90"/>
      <c r="P284" s="90"/>
    </row>
    <row r="285" spans="1:16" ht="13.5" customHeight="1" x14ac:dyDescent="0.15">
      <c r="A285" s="95">
        <v>7</v>
      </c>
      <c r="B285" s="92">
        <v>190</v>
      </c>
      <c r="C285" s="102">
        <v>92</v>
      </c>
      <c r="D285" s="102">
        <v>98</v>
      </c>
      <c r="E285" s="90">
        <v>218</v>
      </c>
      <c r="F285" s="102">
        <v>107</v>
      </c>
      <c r="G285" s="102">
        <v>111</v>
      </c>
      <c r="H285" s="90">
        <v>-28</v>
      </c>
      <c r="I285" s="102">
        <v>259</v>
      </c>
      <c r="J285" s="102">
        <v>331</v>
      </c>
      <c r="K285" s="90">
        <v>590</v>
      </c>
      <c r="L285" s="102">
        <v>179</v>
      </c>
      <c r="M285" s="102">
        <v>319</v>
      </c>
      <c r="N285" s="90">
        <v>498</v>
      </c>
      <c r="O285" s="90">
        <v>92</v>
      </c>
      <c r="P285" s="90">
        <v>64</v>
      </c>
    </row>
    <row r="286" spans="1:16" ht="13.5" customHeight="1" x14ac:dyDescent="0.15">
      <c r="A286" s="95">
        <v>8</v>
      </c>
      <c r="B286" s="92">
        <v>171</v>
      </c>
      <c r="C286" s="102">
        <v>86</v>
      </c>
      <c r="D286" s="102">
        <v>85</v>
      </c>
      <c r="E286" s="90">
        <v>203</v>
      </c>
      <c r="F286" s="102">
        <v>106</v>
      </c>
      <c r="G286" s="102">
        <v>97</v>
      </c>
      <c r="H286" s="90">
        <v>-32</v>
      </c>
      <c r="I286" s="102">
        <v>187</v>
      </c>
      <c r="J286" s="102">
        <v>335</v>
      </c>
      <c r="K286" s="90">
        <v>522</v>
      </c>
      <c r="L286" s="102">
        <v>150</v>
      </c>
      <c r="M286" s="102">
        <v>409</v>
      </c>
      <c r="N286" s="90">
        <v>559</v>
      </c>
      <c r="O286" s="90">
        <v>-37</v>
      </c>
      <c r="P286" s="90">
        <v>-69</v>
      </c>
    </row>
    <row r="287" spans="1:16" ht="13.5" customHeight="1" x14ac:dyDescent="0.15">
      <c r="A287" s="95">
        <v>9</v>
      </c>
      <c r="B287" s="92">
        <v>193</v>
      </c>
      <c r="C287" s="102">
        <v>87</v>
      </c>
      <c r="D287" s="102">
        <v>106</v>
      </c>
      <c r="E287" s="90">
        <v>198</v>
      </c>
      <c r="F287" s="102">
        <v>99</v>
      </c>
      <c r="G287" s="102">
        <v>99</v>
      </c>
      <c r="H287" s="90">
        <v>-5</v>
      </c>
      <c r="I287" s="102">
        <v>232</v>
      </c>
      <c r="J287" s="102">
        <v>347</v>
      </c>
      <c r="K287" s="90">
        <v>579</v>
      </c>
      <c r="L287" s="102">
        <v>169</v>
      </c>
      <c r="M287" s="102">
        <v>317</v>
      </c>
      <c r="N287" s="90">
        <v>486</v>
      </c>
      <c r="O287" s="90">
        <v>93</v>
      </c>
      <c r="P287" s="90">
        <v>88</v>
      </c>
    </row>
    <row r="288" spans="1:16" ht="13.5" customHeight="1" x14ac:dyDescent="0.15">
      <c r="A288" s="95">
        <v>10</v>
      </c>
      <c r="B288" s="92">
        <v>156</v>
      </c>
      <c r="C288" s="102">
        <v>68</v>
      </c>
      <c r="D288" s="102">
        <v>88</v>
      </c>
      <c r="E288" s="90">
        <v>242</v>
      </c>
      <c r="F288" s="102">
        <v>131</v>
      </c>
      <c r="G288" s="102">
        <v>111</v>
      </c>
      <c r="H288" s="90">
        <v>-86</v>
      </c>
      <c r="I288" s="102">
        <v>209</v>
      </c>
      <c r="J288" s="102">
        <v>365</v>
      </c>
      <c r="K288" s="90">
        <v>574</v>
      </c>
      <c r="L288" s="102">
        <v>172</v>
      </c>
      <c r="M288" s="102">
        <v>356</v>
      </c>
      <c r="N288" s="90">
        <v>528</v>
      </c>
      <c r="O288" s="90">
        <v>46</v>
      </c>
      <c r="P288" s="90">
        <v>-40</v>
      </c>
    </row>
    <row r="289" spans="1:16" x14ac:dyDescent="0.15">
      <c r="A289" s="100">
        <v>11</v>
      </c>
      <c r="B289" s="92">
        <v>176</v>
      </c>
      <c r="C289" s="102">
        <v>92</v>
      </c>
      <c r="D289" s="102">
        <v>84</v>
      </c>
      <c r="E289" s="90">
        <v>244</v>
      </c>
      <c r="F289" s="102">
        <v>117</v>
      </c>
      <c r="G289" s="102">
        <v>127</v>
      </c>
      <c r="H289" s="90">
        <v>-68</v>
      </c>
      <c r="I289" s="102">
        <v>176</v>
      </c>
      <c r="J289" s="102">
        <v>215</v>
      </c>
      <c r="K289" s="90">
        <v>391</v>
      </c>
      <c r="L289" s="102">
        <v>178</v>
      </c>
      <c r="M289" s="102">
        <v>190</v>
      </c>
      <c r="N289" s="90">
        <v>368</v>
      </c>
      <c r="O289" s="90">
        <v>23</v>
      </c>
      <c r="P289" s="90">
        <v>-45</v>
      </c>
    </row>
    <row r="290" spans="1:16" x14ac:dyDescent="0.15">
      <c r="A290" s="100">
        <v>12</v>
      </c>
      <c r="B290" s="92">
        <v>153</v>
      </c>
      <c r="C290" s="102">
        <v>81</v>
      </c>
      <c r="D290" s="102">
        <v>72</v>
      </c>
      <c r="E290" s="90">
        <v>211</v>
      </c>
      <c r="F290" s="102">
        <v>102</v>
      </c>
      <c r="G290" s="102">
        <v>109</v>
      </c>
      <c r="H290" s="90">
        <v>-58</v>
      </c>
      <c r="I290" s="102">
        <v>209</v>
      </c>
      <c r="J290" s="102">
        <v>222</v>
      </c>
      <c r="K290" s="90">
        <v>431</v>
      </c>
      <c r="L290" s="102">
        <v>167</v>
      </c>
      <c r="M290" s="102">
        <v>237</v>
      </c>
      <c r="N290" s="90">
        <v>404</v>
      </c>
      <c r="O290" s="90">
        <v>27</v>
      </c>
      <c r="P290" s="90">
        <v>-31</v>
      </c>
    </row>
    <row r="291" spans="1:16" ht="9" customHeight="1" x14ac:dyDescent="0.15">
      <c r="A291" s="93"/>
      <c r="B291" s="92"/>
      <c r="E291" s="90"/>
    </row>
    <row r="292" spans="1:16" ht="13.5" customHeight="1" x14ac:dyDescent="0.15">
      <c r="A292" s="99" t="s">
        <v>154</v>
      </c>
      <c r="B292" s="103">
        <f t="shared" ref="B292:B298" si="112">SUM(C292:D292)</f>
        <v>1975</v>
      </c>
      <c r="C292" s="96">
        <f>SUM(C293:C305)</f>
        <v>1054</v>
      </c>
      <c r="D292" s="96">
        <f>SUM(D293:D305)</f>
        <v>921</v>
      </c>
      <c r="E292" s="96">
        <f t="shared" ref="E292:E298" si="113">SUM(F292:G292)</f>
        <v>2710</v>
      </c>
      <c r="F292" s="96">
        <f>SUM(F293:F305)</f>
        <v>1331</v>
      </c>
      <c r="G292" s="96">
        <f>SUM(G293:G305)</f>
        <v>1379</v>
      </c>
      <c r="H292" s="96">
        <f t="shared" ref="H292:H298" si="114">B292-E292</f>
        <v>-735</v>
      </c>
      <c r="I292" s="96">
        <f t="shared" ref="I292:O292" si="115">SUM(I293:I305)</f>
        <v>3392</v>
      </c>
      <c r="J292" s="96">
        <f t="shared" si="115"/>
        <v>4987</v>
      </c>
      <c r="K292" s="96">
        <f t="shared" si="115"/>
        <v>8379</v>
      </c>
      <c r="L292" s="96">
        <f t="shared" si="115"/>
        <v>2791</v>
      </c>
      <c r="M292" s="96">
        <f t="shared" si="115"/>
        <v>5497</v>
      </c>
      <c r="N292" s="96">
        <f t="shared" si="115"/>
        <v>8288</v>
      </c>
      <c r="O292" s="96">
        <f t="shared" si="115"/>
        <v>91</v>
      </c>
      <c r="P292" s="96">
        <f t="shared" ref="P292:P305" si="116">H292+O292</f>
        <v>-644</v>
      </c>
    </row>
    <row r="293" spans="1:16" ht="13.5" customHeight="1" x14ac:dyDescent="0.15">
      <c r="A293" s="95" t="s">
        <v>150</v>
      </c>
      <c r="B293" s="92">
        <f t="shared" si="112"/>
        <v>158</v>
      </c>
      <c r="C293" s="90">
        <v>80</v>
      </c>
      <c r="D293" s="102">
        <v>78</v>
      </c>
      <c r="E293" s="90">
        <f t="shared" si="113"/>
        <v>248</v>
      </c>
      <c r="F293" s="102">
        <v>111</v>
      </c>
      <c r="G293" s="102">
        <v>137</v>
      </c>
      <c r="H293" s="90">
        <f t="shared" si="114"/>
        <v>-90</v>
      </c>
      <c r="I293" s="102">
        <v>169</v>
      </c>
      <c r="J293" s="102">
        <v>214</v>
      </c>
      <c r="K293" s="90">
        <f t="shared" ref="K293:K298" si="117">SUM(I293:J293)</f>
        <v>383</v>
      </c>
      <c r="L293" s="102">
        <v>128</v>
      </c>
      <c r="M293" s="102">
        <v>260</v>
      </c>
      <c r="N293" s="90">
        <f t="shared" ref="N293:N298" si="118">SUM(L293:M293)</f>
        <v>388</v>
      </c>
      <c r="O293" s="90">
        <f t="shared" ref="O293:O298" si="119">K293-N293</f>
        <v>-5</v>
      </c>
      <c r="P293" s="90">
        <f t="shared" si="116"/>
        <v>-95</v>
      </c>
    </row>
    <row r="294" spans="1:16" ht="13.5" customHeight="1" x14ac:dyDescent="0.15">
      <c r="A294" s="95">
        <v>2</v>
      </c>
      <c r="B294" s="92">
        <f t="shared" si="112"/>
        <v>162</v>
      </c>
      <c r="C294" s="102">
        <v>93</v>
      </c>
      <c r="D294" s="102">
        <v>69</v>
      </c>
      <c r="E294" s="90">
        <f t="shared" si="113"/>
        <v>247</v>
      </c>
      <c r="F294" s="102">
        <v>121</v>
      </c>
      <c r="G294" s="102">
        <v>126</v>
      </c>
      <c r="H294" s="90">
        <f t="shared" si="114"/>
        <v>-85</v>
      </c>
      <c r="I294" s="102">
        <v>226</v>
      </c>
      <c r="J294" s="102">
        <v>282</v>
      </c>
      <c r="K294" s="90">
        <f t="shared" si="117"/>
        <v>508</v>
      </c>
      <c r="L294" s="102">
        <v>150</v>
      </c>
      <c r="M294" s="102">
        <v>305</v>
      </c>
      <c r="N294" s="90">
        <f t="shared" si="118"/>
        <v>455</v>
      </c>
      <c r="O294" s="90">
        <f t="shared" si="119"/>
        <v>53</v>
      </c>
      <c r="P294" s="90">
        <f t="shared" si="116"/>
        <v>-32</v>
      </c>
    </row>
    <row r="295" spans="1:16" ht="13.5" customHeight="1" x14ac:dyDescent="0.15">
      <c r="A295" s="95">
        <v>3</v>
      </c>
      <c r="B295" s="92">
        <f t="shared" si="112"/>
        <v>181</v>
      </c>
      <c r="C295" s="102">
        <v>98</v>
      </c>
      <c r="D295" s="102">
        <v>83</v>
      </c>
      <c r="E295" s="90">
        <f t="shared" si="113"/>
        <v>224</v>
      </c>
      <c r="F295" s="102">
        <v>113</v>
      </c>
      <c r="G295" s="102">
        <v>111</v>
      </c>
      <c r="H295" s="90">
        <f t="shared" si="114"/>
        <v>-43</v>
      </c>
      <c r="I295" s="102">
        <v>728</v>
      </c>
      <c r="J295" s="102">
        <v>1021</v>
      </c>
      <c r="K295" s="90">
        <f t="shared" si="117"/>
        <v>1749</v>
      </c>
      <c r="L295" s="102">
        <v>675</v>
      </c>
      <c r="M295" s="102">
        <v>1624</v>
      </c>
      <c r="N295" s="90">
        <f t="shared" si="118"/>
        <v>2299</v>
      </c>
      <c r="O295" s="90">
        <f t="shared" si="119"/>
        <v>-550</v>
      </c>
      <c r="P295" s="90">
        <f t="shared" si="116"/>
        <v>-593</v>
      </c>
    </row>
    <row r="296" spans="1:16" ht="13.5" customHeight="1" x14ac:dyDescent="0.15">
      <c r="A296" s="95">
        <v>4</v>
      </c>
      <c r="B296" s="92">
        <f t="shared" si="112"/>
        <v>141</v>
      </c>
      <c r="C296" s="102">
        <v>74</v>
      </c>
      <c r="D296" s="102">
        <v>67</v>
      </c>
      <c r="E296" s="90">
        <f t="shared" si="113"/>
        <v>237</v>
      </c>
      <c r="F296" s="102">
        <v>132</v>
      </c>
      <c r="G296" s="102">
        <v>105</v>
      </c>
      <c r="H296" s="90">
        <f t="shared" si="114"/>
        <v>-96</v>
      </c>
      <c r="I296" s="102">
        <v>699</v>
      </c>
      <c r="J296" s="102">
        <v>1164</v>
      </c>
      <c r="K296" s="90">
        <f t="shared" si="117"/>
        <v>1863</v>
      </c>
      <c r="L296" s="102">
        <v>543</v>
      </c>
      <c r="M296" s="102">
        <v>935</v>
      </c>
      <c r="N296" s="90">
        <f t="shared" si="118"/>
        <v>1478</v>
      </c>
      <c r="O296" s="90">
        <f t="shared" si="119"/>
        <v>385</v>
      </c>
      <c r="P296" s="90">
        <f t="shared" si="116"/>
        <v>289</v>
      </c>
    </row>
    <row r="297" spans="1:16" ht="13.5" customHeight="1" x14ac:dyDescent="0.15">
      <c r="A297" s="95">
        <v>5</v>
      </c>
      <c r="B297" s="92">
        <f t="shared" si="112"/>
        <v>164</v>
      </c>
      <c r="C297" s="102">
        <v>84</v>
      </c>
      <c r="D297" s="102">
        <v>80</v>
      </c>
      <c r="E297" s="90">
        <f t="shared" si="113"/>
        <v>223</v>
      </c>
      <c r="F297" s="102">
        <v>111</v>
      </c>
      <c r="G297" s="102">
        <v>112</v>
      </c>
      <c r="H297" s="90">
        <f t="shared" si="114"/>
        <v>-59</v>
      </c>
      <c r="I297" s="102">
        <v>197</v>
      </c>
      <c r="J297" s="102">
        <v>325</v>
      </c>
      <c r="K297" s="90">
        <f t="shared" si="117"/>
        <v>522</v>
      </c>
      <c r="L297" s="102">
        <v>150</v>
      </c>
      <c r="M297" s="102">
        <v>321</v>
      </c>
      <c r="N297" s="90">
        <f t="shared" si="118"/>
        <v>471</v>
      </c>
      <c r="O297" s="90">
        <f t="shared" si="119"/>
        <v>51</v>
      </c>
      <c r="P297" s="90">
        <f t="shared" si="116"/>
        <v>-8</v>
      </c>
    </row>
    <row r="298" spans="1:16" ht="13.5" customHeight="1" x14ac:dyDescent="0.15">
      <c r="A298" s="95">
        <v>6</v>
      </c>
      <c r="B298" s="92">
        <f t="shared" si="112"/>
        <v>185</v>
      </c>
      <c r="C298" s="102">
        <v>103</v>
      </c>
      <c r="D298" s="102">
        <v>82</v>
      </c>
      <c r="E298" s="90">
        <f t="shared" si="113"/>
        <v>189</v>
      </c>
      <c r="F298" s="102">
        <v>101</v>
      </c>
      <c r="G298" s="102">
        <v>88</v>
      </c>
      <c r="H298" s="90">
        <f t="shared" si="114"/>
        <v>-4</v>
      </c>
      <c r="I298" s="102">
        <v>186</v>
      </c>
      <c r="J298" s="102">
        <v>242</v>
      </c>
      <c r="K298" s="90">
        <f t="shared" si="117"/>
        <v>428</v>
      </c>
      <c r="L298" s="102">
        <v>136</v>
      </c>
      <c r="M298" s="102">
        <v>221</v>
      </c>
      <c r="N298" s="90">
        <f t="shared" si="118"/>
        <v>357</v>
      </c>
      <c r="O298" s="90">
        <f t="shared" si="119"/>
        <v>71</v>
      </c>
      <c r="P298" s="90">
        <f t="shared" si="116"/>
        <v>67</v>
      </c>
    </row>
    <row r="299" spans="1:16" ht="4.5" customHeight="1" x14ac:dyDescent="0.15">
      <c r="A299" s="95"/>
      <c r="B299" s="92"/>
      <c r="C299" s="102"/>
      <c r="D299" s="102"/>
      <c r="E299" s="90"/>
      <c r="F299" s="102"/>
      <c r="G299" s="102"/>
      <c r="H299" s="90"/>
      <c r="I299" s="102"/>
      <c r="J299" s="102"/>
      <c r="K299" s="90"/>
      <c r="L299" s="102"/>
      <c r="M299" s="102"/>
      <c r="N299" s="90"/>
      <c r="O299" s="90"/>
      <c r="P299" s="90">
        <f t="shared" si="116"/>
        <v>0</v>
      </c>
    </row>
    <row r="300" spans="1:16" ht="13.5" customHeight="1" x14ac:dyDescent="0.15">
      <c r="A300" s="95">
        <v>7</v>
      </c>
      <c r="B300" s="92">
        <f t="shared" ref="B300:B305" si="120">SUM(C300:D300)</f>
        <v>181</v>
      </c>
      <c r="C300" s="102">
        <v>102</v>
      </c>
      <c r="D300" s="102">
        <v>79</v>
      </c>
      <c r="E300" s="90">
        <f t="shared" ref="E300:E305" si="121">SUM(F300:G300)</f>
        <v>204</v>
      </c>
      <c r="F300" s="102">
        <v>96</v>
      </c>
      <c r="G300" s="102">
        <v>108</v>
      </c>
      <c r="H300" s="90">
        <f t="shared" ref="H300:H305" si="122">B300-E300</f>
        <v>-23</v>
      </c>
      <c r="I300" s="102">
        <v>208</v>
      </c>
      <c r="J300" s="102">
        <v>310</v>
      </c>
      <c r="K300" s="90">
        <f t="shared" ref="K300:K305" si="123">SUM(I300:J300)</f>
        <v>518</v>
      </c>
      <c r="L300" s="102">
        <v>158</v>
      </c>
      <c r="M300" s="102">
        <v>343</v>
      </c>
      <c r="N300" s="90">
        <f t="shared" ref="N300:N305" si="124">SUM(L300:M300)</f>
        <v>501</v>
      </c>
      <c r="O300" s="90">
        <f t="shared" ref="O300:O305" si="125">K300-N300</f>
        <v>17</v>
      </c>
      <c r="P300" s="90">
        <f t="shared" si="116"/>
        <v>-6</v>
      </c>
    </row>
    <row r="301" spans="1:16" ht="13.5" customHeight="1" x14ac:dyDescent="0.15">
      <c r="A301" s="95">
        <v>8</v>
      </c>
      <c r="B301" s="92">
        <f t="shared" si="120"/>
        <v>178</v>
      </c>
      <c r="C301" s="102">
        <v>92</v>
      </c>
      <c r="D301" s="102">
        <v>86</v>
      </c>
      <c r="E301" s="90">
        <f t="shared" si="121"/>
        <v>242</v>
      </c>
      <c r="F301" s="102">
        <v>114</v>
      </c>
      <c r="G301" s="102">
        <v>128</v>
      </c>
      <c r="H301" s="90">
        <f t="shared" si="122"/>
        <v>-64</v>
      </c>
      <c r="I301" s="102">
        <v>200</v>
      </c>
      <c r="J301" s="102">
        <v>326</v>
      </c>
      <c r="K301" s="90">
        <f t="shared" si="123"/>
        <v>526</v>
      </c>
      <c r="L301" s="102">
        <v>155</v>
      </c>
      <c r="M301" s="102">
        <v>364</v>
      </c>
      <c r="N301" s="90">
        <f t="shared" si="124"/>
        <v>519</v>
      </c>
      <c r="O301" s="90">
        <f t="shared" si="125"/>
        <v>7</v>
      </c>
      <c r="P301" s="90">
        <f t="shared" si="116"/>
        <v>-57</v>
      </c>
    </row>
    <row r="302" spans="1:16" ht="13.5" customHeight="1" x14ac:dyDescent="0.15">
      <c r="A302" s="95">
        <v>9</v>
      </c>
      <c r="B302" s="92">
        <f t="shared" si="120"/>
        <v>164</v>
      </c>
      <c r="C302" s="102">
        <v>91</v>
      </c>
      <c r="D302" s="102">
        <v>73</v>
      </c>
      <c r="E302" s="90">
        <f t="shared" si="121"/>
        <v>222</v>
      </c>
      <c r="F302" s="102">
        <v>114</v>
      </c>
      <c r="G302" s="102">
        <v>108</v>
      </c>
      <c r="H302" s="90">
        <f t="shared" si="122"/>
        <v>-58</v>
      </c>
      <c r="I302" s="102">
        <v>194</v>
      </c>
      <c r="J302" s="102">
        <v>317</v>
      </c>
      <c r="K302" s="90">
        <f t="shared" si="123"/>
        <v>511</v>
      </c>
      <c r="L302" s="102">
        <v>156</v>
      </c>
      <c r="M302" s="102">
        <v>311</v>
      </c>
      <c r="N302" s="90">
        <f t="shared" si="124"/>
        <v>467</v>
      </c>
      <c r="O302" s="90">
        <f t="shared" si="125"/>
        <v>44</v>
      </c>
      <c r="P302" s="90">
        <f t="shared" si="116"/>
        <v>-14</v>
      </c>
    </row>
    <row r="303" spans="1:16" ht="13.5" customHeight="1" x14ac:dyDescent="0.15">
      <c r="A303" s="95">
        <v>10</v>
      </c>
      <c r="B303" s="92">
        <f t="shared" si="120"/>
        <v>167</v>
      </c>
      <c r="C303" s="102">
        <v>96</v>
      </c>
      <c r="D303" s="102">
        <v>71</v>
      </c>
      <c r="E303" s="90">
        <f t="shared" si="121"/>
        <v>209</v>
      </c>
      <c r="F303" s="102">
        <v>105</v>
      </c>
      <c r="G303" s="102">
        <v>104</v>
      </c>
      <c r="H303" s="90">
        <f t="shared" si="122"/>
        <v>-42</v>
      </c>
      <c r="I303" s="102">
        <v>211</v>
      </c>
      <c r="J303" s="102">
        <v>351</v>
      </c>
      <c r="K303" s="90">
        <f t="shared" si="123"/>
        <v>562</v>
      </c>
      <c r="L303" s="102">
        <v>185</v>
      </c>
      <c r="M303" s="102">
        <v>348</v>
      </c>
      <c r="N303" s="90">
        <f t="shared" si="124"/>
        <v>533</v>
      </c>
      <c r="O303" s="90">
        <f t="shared" si="125"/>
        <v>29</v>
      </c>
      <c r="P303" s="90">
        <f t="shared" si="116"/>
        <v>-13</v>
      </c>
    </row>
    <row r="304" spans="1:16" x14ac:dyDescent="0.15">
      <c r="A304" s="100">
        <v>11</v>
      </c>
      <c r="B304" s="92">
        <f t="shared" si="120"/>
        <v>139</v>
      </c>
      <c r="C304" s="102">
        <v>68</v>
      </c>
      <c r="D304" s="102">
        <v>71</v>
      </c>
      <c r="E304" s="90">
        <f t="shared" si="121"/>
        <v>240</v>
      </c>
      <c r="F304" s="102">
        <v>112</v>
      </c>
      <c r="G304" s="102">
        <v>128</v>
      </c>
      <c r="H304" s="90">
        <f t="shared" si="122"/>
        <v>-101</v>
      </c>
      <c r="I304" s="102">
        <v>204</v>
      </c>
      <c r="J304" s="102">
        <v>238</v>
      </c>
      <c r="K304" s="90">
        <f t="shared" si="123"/>
        <v>442</v>
      </c>
      <c r="L304" s="102">
        <v>191</v>
      </c>
      <c r="M304" s="102">
        <v>215</v>
      </c>
      <c r="N304" s="90">
        <f t="shared" si="124"/>
        <v>406</v>
      </c>
      <c r="O304" s="90">
        <f t="shared" si="125"/>
        <v>36</v>
      </c>
      <c r="P304" s="90">
        <f t="shared" si="116"/>
        <v>-65</v>
      </c>
    </row>
    <row r="305" spans="1:16" x14ac:dyDescent="0.15">
      <c r="A305" s="100">
        <v>12</v>
      </c>
      <c r="B305" s="92">
        <f t="shared" si="120"/>
        <v>155</v>
      </c>
      <c r="C305" s="102">
        <v>73</v>
      </c>
      <c r="D305" s="102">
        <v>82</v>
      </c>
      <c r="E305" s="90">
        <f t="shared" si="121"/>
        <v>225</v>
      </c>
      <c r="F305" s="102">
        <v>101</v>
      </c>
      <c r="G305" s="102">
        <v>124</v>
      </c>
      <c r="H305" s="90">
        <f t="shared" si="122"/>
        <v>-70</v>
      </c>
      <c r="I305" s="102">
        <v>170</v>
      </c>
      <c r="J305" s="102">
        <v>197</v>
      </c>
      <c r="K305" s="90">
        <f t="shared" si="123"/>
        <v>367</v>
      </c>
      <c r="L305" s="102">
        <v>164</v>
      </c>
      <c r="M305" s="102">
        <v>250</v>
      </c>
      <c r="N305" s="90">
        <f t="shared" si="124"/>
        <v>414</v>
      </c>
      <c r="O305" s="90">
        <f t="shared" si="125"/>
        <v>-47</v>
      </c>
      <c r="P305" s="90">
        <f t="shared" si="116"/>
        <v>-117</v>
      </c>
    </row>
    <row r="306" spans="1:16" x14ac:dyDescent="0.15">
      <c r="B306" s="101"/>
    </row>
    <row r="307" spans="1:16" x14ac:dyDescent="0.15">
      <c r="A307" s="99" t="s">
        <v>153</v>
      </c>
      <c r="B307" s="98">
        <f t="shared" ref="B307:G307" si="126">SUM(B308:B319)</f>
        <v>1897</v>
      </c>
      <c r="C307" s="97">
        <f t="shared" si="126"/>
        <v>957</v>
      </c>
      <c r="D307" s="97">
        <f t="shared" si="126"/>
        <v>940</v>
      </c>
      <c r="E307" s="97">
        <f t="shared" si="126"/>
        <v>2824</v>
      </c>
      <c r="F307" s="97">
        <f t="shared" si="126"/>
        <v>1379</v>
      </c>
      <c r="G307" s="97">
        <f t="shared" si="126"/>
        <v>1445</v>
      </c>
      <c r="H307" s="96">
        <f t="shared" ref="H307:H319" si="127">B307-E307</f>
        <v>-927</v>
      </c>
      <c r="I307" s="97">
        <f t="shared" ref="I307:O307" si="128">SUM(I308:I319)</f>
        <v>3095</v>
      </c>
      <c r="J307" s="97">
        <f t="shared" si="128"/>
        <v>4940</v>
      </c>
      <c r="K307" s="97">
        <f t="shared" si="128"/>
        <v>8035</v>
      </c>
      <c r="L307" s="97">
        <f t="shared" si="128"/>
        <v>2699</v>
      </c>
      <c r="M307" s="97">
        <f t="shared" si="128"/>
        <v>5518</v>
      </c>
      <c r="N307" s="97">
        <f t="shared" si="128"/>
        <v>8217</v>
      </c>
      <c r="O307" s="97">
        <f t="shared" si="128"/>
        <v>-182</v>
      </c>
      <c r="P307" s="96">
        <f t="shared" ref="P307:P319" si="129">H307+O307</f>
        <v>-1109</v>
      </c>
    </row>
    <row r="308" spans="1:16" x14ac:dyDescent="0.15">
      <c r="A308" s="95" t="s">
        <v>150</v>
      </c>
      <c r="B308" s="92">
        <f t="shared" ref="B308:B319" si="130">SUM(C308:D308)</f>
        <v>152</v>
      </c>
      <c r="C308" s="91">
        <v>72</v>
      </c>
      <c r="D308" s="91">
        <v>80</v>
      </c>
      <c r="E308" s="90">
        <f t="shared" ref="E308:E319" si="131">SUM(F308:G308)</f>
        <v>293</v>
      </c>
      <c r="F308" s="91">
        <v>148</v>
      </c>
      <c r="G308" s="91">
        <v>145</v>
      </c>
      <c r="H308" s="90">
        <f t="shared" si="127"/>
        <v>-141</v>
      </c>
      <c r="I308" s="91">
        <f>68+85</f>
        <v>153</v>
      </c>
      <c r="J308" s="91">
        <f>140+112</f>
        <v>252</v>
      </c>
      <c r="K308" s="90">
        <f t="shared" ref="K308:K319" si="132">SUM(I308:J308)</f>
        <v>405</v>
      </c>
      <c r="L308" s="91">
        <f>58+50</f>
        <v>108</v>
      </c>
      <c r="M308" s="91">
        <f>142+108</f>
        <v>250</v>
      </c>
      <c r="N308" s="90">
        <f t="shared" ref="N308:N319" si="133">SUM(L308:M308)</f>
        <v>358</v>
      </c>
      <c r="O308" s="91">
        <f t="shared" ref="O308:O319" si="134">K308-N308</f>
        <v>47</v>
      </c>
      <c r="P308" s="90">
        <f t="shared" si="129"/>
        <v>-94</v>
      </c>
    </row>
    <row r="309" spans="1:16" x14ac:dyDescent="0.15">
      <c r="A309" s="95">
        <v>2</v>
      </c>
      <c r="B309" s="92">
        <f t="shared" si="130"/>
        <v>144</v>
      </c>
      <c r="C309" s="91">
        <v>72</v>
      </c>
      <c r="D309" s="91">
        <v>72</v>
      </c>
      <c r="E309" s="90">
        <f t="shared" si="131"/>
        <v>234</v>
      </c>
      <c r="F309" s="91">
        <v>100</v>
      </c>
      <c r="G309" s="91">
        <v>134</v>
      </c>
      <c r="H309" s="90">
        <f t="shared" si="127"/>
        <v>-90</v>
      </c>
      <c r="I309" s="91">
        <f>106+86</f>
        <v>192</v>
      </c>
      <c r="J309" s="91">
        <f>118+89</f>
        <v>207</v>
      </c>
      <c r="K309" s="90">
        <f t="shared" si="132"/>
        <v>399</v>
      </c>
      <c r="L309" s="91">
        <f>68+56</f>
        <v>124</v>
      </c>
      <c r="M309" s="91">
        <f>186+160</f>
        <v>346</v>
      </c>
      <c r="N309" s="90">
        <f t="shared" si="133"/>
        <v>470</v>
      </c>
      <c r="O309" s="91">
        <f t="shared" si="134"/>
        <v>-71</v>
      </c>
      <c r="P309" s="90">
        <f t="shared" si="129"/>
        <v>-161</v>
      </c>
    </row>
    <row r="310" spans="1:16" x14ac:dyDescent="0.15">
      <c r="A310" s="95">
        <v>3</v>
      </c>
      <c r="B310" s="92">
        <f t="shared" si="130"/>
        <v>159</v>
      </c>
      <c r="C310" s="91">
        <v>88</v>
      </c>
      <c r="D310" s="91">
        <v>71</v>
      </c>
      <c r="E310" s="90">
        <f t="shared" si="131"/>
        <v>258</v>
      </c>
      <c r="F310" s="91">
        <v>120</v>
      </c>
      <c r="G310" s="91">
        <v>138</v>
      </c>
      <c r="H310" s="90">
        <f t="shared" si="127"/>
        <v>-99</v>
      </c>
      <c r="I310" s="91">
        <f>309+343</f>
        <v>652</v>
      </c>
      <c r="J310" s="91">
        <f>455+428</f>
        <v>883</v>
      </c>
      <c r="K310" s="90">
        <f t="shared" si="132"/>
        <v>1535</v>
      </c>
      <c r="L310" s="91">
        <f>328+281</f>
        <v>609</v>
      </c>
      <c r="M310" s="91">
        <f>846+812</f>
        <v>1658</v>
      </c>
      <c r="N310" s="90">
        <f t="shared" si="133"/>
        <v>2267</v>
      </c>
      <c r="O310" s="91">
        <f t="shared" si="134"/>
        <v>-732</v>
      </c>
      <c r="P310" s="90">
        <f t="shared" si="129"/>
        <v>-831</v>
      </c>
    </row>
    <row r="311" spans="1:16" x14ac:dyDescent="0.15">
      <c r="A311" s="95">
        <v>4</v>
      </c>
      <c r="B311" s="92">
        <f t="shared" si="130"/>
        <v>143</v>
      </c>
      <c r="C311" s="91">
        <v>78</v>
      </c>
      <c r="D311" s="91">
        <v>65</v>
      </c>
      <c r="E311" s="90">
        <f t="shared" si="131"/>
        <v>230</v>
      </c>
      <c r="F311" s="91">
        <v>112</v>
      </c>
      <c r="G311" s="91">
        <v>118</v>
      </c>
      <c r="H311" s="90">
        <f t="shared" si="127"/>
        <v>-87</v>
      </c>
      <c r="I311" s="91">
        <f>356+336</f>
        <v>692</v>
      </c>
      <c r="J311" s="91">
        <f>784+534</f>
        <v>1318</v>
      </c>
      <c r="K311" s="90">
        <f t="shared" si="132"/>
        <v>2010</v>
      </c>
      <c r="L311" s="91">
        <f>353+253</f>
        <v>606</v>
      </c>
      <c r="M311" s="91">
        <f>520+441</f>
        <v>961</v>
      </c>
      <c r="N311" s="90">
        <f t="shared" si="133"/>
        <v>1567</v>
      </c>
      <c r="O311" s="91">
        <f t="shared" si="134"/>
        <v>443</v>
      </c>
      <c r="P311" s="90">
        <f t="shared" si="129"/>
        <v>356</v>
      </c>
    </row>
    <row r="312" spans="1:16" x14ac:dyDescent="0.15">
      <c r="A312" s="95">
        <v>5</v>
      </c>
      <c r="B312" s="92">
        <f t="shared" si="130"/>
        <v>179</v>
      </c>
      <c r="C312" s="91">
        <v>87</v>
      </c>
      <c r="D312" s="91">
        <v>92</v>
      </c>
      <c r="E312" s="90">
        <f t="shared" si="131"/>
        <v>249</v>
      </c>
      <c r="F312" s="91">
        <v>142</v>
      </c>
      <c r="G312" s="91">
        <v>107</v>
      </c>
      <c r="H312" s="90">
        <f t="shared" si="127"/>
        <v>-70</v>
      </c>
      <c r="I312" s="91">
        <f>89+91</f>
        <v>180</v>
      </c>
      <c r="J312" s="91">
        <f>197+116</f>
        <v>313</v>
      </c>
      <c r="K312" s="90">
        <f t="shared" si="132"/>
        <v>493</v>
      </c>
      <c r="L312" s="91">
        <f>80+89</f>
        <v>169</v>
      </c>
      <c r="M312" s="91">
        <f>143+135</f>
        <v>278</v>
      </c>
      <c r="N312" s="90">
        <f t="shared" si="133"/>
        <v>447</v>
      </c>
      <c r="O312" s="91">
        <f t="shared" si="134"/>
        <v>46</v>
      </c>
      <c r="P312" s="90">
        <f t="shared" si="129"/>
        <v>-24</v>
      </c>
    </row>
    <row r="313" spans="1:16" x14ac:dyDescent="0.15">
      <c r="A313" s="95">
        <v>6</v>
      </c>
      <c r="B313" s="92">
        <f t="shared" si="130"/>
        <v>145</v>
      </c>
      <c r="C313" s="91">
        <v>75</v>
      </c>
      <c r="D313" s="91">
        <v>70</v>
      </c>
      <c r="E313" s="90">
        <f t="shared" si="131"/>
        <v>179</v>
      </c>
      <c r="F313" s="91">
        <v>73</v>
      </c>
      <c r="G313" s="91">
        <v>106</v>
      </c>
      <c r="H313" s="90">
        <f t="shared" si="127"/>
        <v>-34</v>
      </c>
      <c r="I313" s="91">
        <f>101+94</f>
        <v>195</v>
      </c>
      <c r="J313" s="91">
        <f>153+88</f>
        <v>241</v>
      </c>
      <c r="K313" s="90">
        <f t="shared" si="132"/>
        <v>436</v>
      </c>
      <c r="L313" s="91">
        <f>58+67</f>
        <v>125</v>
      </c>
      <c r="M313" s="91">
        <f>138+125</f>
        <v>263</v>
      </c>
      <c r="N313" s="90">
        <f t="shared" si="133"/>
        <v>388</v>
      </c>
      <c r="O313" s="91">
        <f t="shared" si="134"/>
        <v>48</v>
      </c>
      <c r="P313" s="90">
        <f t="shared" si="129"/>
        <v>14</v>
      </c>
    </row>
    <row r="314" spans="1:16" x14ac:dyDescent="0.15">
      <c r="A314" s="95">
        <v>7</v>
      </c>
      <c r="B314" s="92">
        <f t="shared" si="130"/>
        <v>175</v>
      </c>
      <c r="C314" s="91">
        <v>84</v>
      </c>
      <c r="D314" s="91">
        <v>91</v>
      </c>
      <c r="E314" s="90">
        <f t="shared" si="131"/>
        <v>206</v>
      </c>
      <c r="F314" s="91">
        <v>101</v>
      </c>
      <c r="G314" s="91">
        <v>105</v>
      </c>
      <c r="H314" s="90">
        <f t="shared" si="127"/>
        <v>-31</v>
      </c>
      <c r="I314" s="91">
        <f>87+94</f>
        <v>181</v>
      </c>
      <c r="J314" s="91">
        <f>201+133</f>
        <v>334</v>
      </c>
      <c r="K314" s="90">
        <f t="shared" si="132"/>
        <v>515</v>
      </c>
      <c r="L314" s="91">
        <f>82+74</f>
        <v>156</v>
      </c>
      <c r="M314" s="91">
        <f>207+198</f>
        <v>405</v>
      </c>
      <c r="N314" s="90">
        <f t="shared" si="133"/>
        <v>561</v>
      </c>
      <c r="O314" s="91">
        <f t="shared" si="134"/>
        <v>-46</v>
      </c>
      <c r="P314" s="90">
        <f t="shared" si="129"/>
        <v>-77</v>
      </c>
    </row>
    <row r="315" spans="1:16" x14ac:dyDescent="0.15">
      <c r="A315" s="95">
        <v>8</v>
      </c>
      <c r="B315" s="92">
        <f t="shared" si="130"/>
        <v>143</v>
      </c>
      <c r="C315" s="91">
        <v>74</v>
      </c>
      <c r="D315" s="91">
        <v>69</v>
      </c>
      <c r="E315" s="90">
        <f t="shared" si="131"/>
        <v>250</v>
      </c>
      <c r="F315" s="91">
        <v>117</v>
      </c>
      <c r="G315" s="91">
        <v>133</v>
      </c>
      <c r="H315" s="90">
        <f t="shared" si="127"/>
        <v>-107</v>
      </c>
      <c r="I315" s="91">
        <f>67+81</f>
        <v>148</v>
      </c>
      <c r="J315" s="91">
        <f>203+166</f>
        <v>369</v>
      </c>
      <c r="K315" s="90">
        <f t="shared" si="132"/>
        <v>517</v>
      </c>
      <c r="L315" s="91">
        <f>81+100</f>
        <v>181</v>
      </c>
      <c r="M315" s="91">
        <f>172+188</f>
        <v>360</v>
      </c>
      <c r="N315" s="90">
        <f t="shared" si="133"/>
        <v>541</v>
      </c>
      <c r="O315" s="91">
        <f t="shared" si="134"/>
        <v>-24</v>
      </c>
      <c r="P315" s="90">
        <f t="shared" si="129"/>
        <v>-131</v>
      </c>
    </row>
    <row r="316" spans="1:16" x14ac:dyDescent="0.15">
      <c r="A316" s="95">
        <v>9</v>
      </c>
      <c r="B316" s="92">
        <f t="shared" si="130"/>
        <v>173</v>
      </c>
      <c r="C316" s="91">
        <v>86</v>
      </c>
      <c r="D316" s="91">
        <v>87</v>
      </c>
      <c r="E316" s="90">
        <f t="shared" si="131"/>
        <v>199</v>
      </c>
      <c r="F316" s="91">
        <v>98</v>
      </c>
      <c r="G316" s="91">
        <v>101</v>
      </c>
      <c r="H316" s="90">
        <f t="shared" si="127"/>
        <v>-26</v>
      </c>
      <c r="I316" s="91">
        <f>84+94</f>
        <v>178</v>
      </c>
      <c r="J316" s="91">
        <f>139+140</f>
        <v>279</v>
      </c>
      <c r="K316" s="90">
        <f t="shared" si="132"/>
        <v>457</v>
      </c>
      <c r="L316" s="91">
        <f>73+56</f>
        <v>129</v>
      </c>
      <c r="M316" s="91">
        <f>186+137</f>
        <v>323</v>
      </c>
      <c r="N316" s="90">
        <f t="shared" si="133"/>
        <v>452</v>
      </c>
      <c r="O316" s="91">
        <f t="shared" si="134"/>
        <v>5</v>
      </c>
      <c r="P316" s="90">
        <f t="shared" si="129"/>
        <v>-21</v>
      </c>
    </row>
    <row r="317" spans="1:16" x14ac:dyDescent="0.15">
      <c r="A317" s="95">
        <v>10</v>
      </c>
      <c r="B317" s="92">
        <f t="shared" si="130"/>
        <v>177</v>
      </c>
      <c r="C317" s="91">
        <v>90</v>
      </c>
      <c r="D317" s="91">
        <v>87</v>
      </c>
      <c r="E317" s="90">
        <f t="shared" si="131"/>
        <v>254</v>
      </c>
      <c r="F317" s="91">
        <v>132</v>
      </c>
      <c r="G317" s="91">
        <v>122</v>
      </c>
      <c r="H317" s="90">
        <f t="shared" si="127"/>
        <v>-77</v>
      </c>
      <c r="I317" s="91">
        <f>85+89</f>
        <v>174</v>
      </c>
      <c r="J317" s="91">
        <f>191+148</f>
        <v>339</v>
      </c>
      <c r="K317" s="90">
        <f t="shared" si="132"/>
        <v>513</v>
      </c>
      <c r="L317" s="91">
        <f>85+89</f>
        <v>174</v>
      </c>
      <c r="M317" s="91">
        <f>183+135</f>
        <v>318</v>
      </c>
      <c r="N317" s="90">
        <f t="shared" si="133"/>
        <v>492</v>
      </c>
      <c r="O317" s="91">
        <f t="shared" si="134"/>
        <v>21</v>
      </c>
      <c r="P317" s="90">
        <f t="shared" si="129"/>
        <v>-56</v>
      </c>
    </row>
    <row r="318" spans="1:16" x14ac:dyDescent="0.15">
      <c r="A318" s="100">
        <v>11</v>
      </c>
      <c r="B318" s="92">
        <f t="shared" si="130"/>
        <v>147</v>
      </c>
      <c r="C318" s="91">
        <v>65</v>
      </c>
      <c r="D318" s="91">
        <v>82</v>
      </c>
      <c r="E318" s="90">
        <f t="shared" si="131"/>
        <v>253</v>
      </c>
      <c r="F318" s="91">
        <v>124</v>
      </c>
      <c r="G318" s="91">
        <v>129</v>
      </c>
      <c r="H318" s="90">
        <f t="shared" si="127"/>
        <v>-106</v>
      </c>
      <c r="I318" s="91">
        <f>87+87</f>
        <v>174</v>
      </c>
      <c r="J318" s="91">
        <f>117+85</f>
        <v>202</v>
      </c>
      <c r="K318" s="90">
        <f t="shared" si="132"/>
        <v>376</v>
      </c>
      <c r="L318" s="91">
        <f>70+82</f>
        <v>152</v>
      </c>
      <c r="M318" s="91">
        <f>95+77</f>
        <v>172</v>
      </c>
      <c r="N318" s="90">
        <f t="shared" si="133"/>
        <v>324</v>
      </c>
      <c r="O318" s="91">
        <f t="shared" si="134"/>
        <v>52</v>
      </c>
      <c r="P318" s="90">
        <f t="shared" si="129"/>
        <v>-54</v>
      </c>
    </row>
    <row r="319" spans="1:16" x14ac:dyDescent="0.15">
      <c r="A319" s="100">
        <v>12</v>
      </c>
      <c r="B319" s="92">
        <f t="shared" si="130"/>
        <v>160</v>
      </c>
      <c r="C319" s="91">
        <v>86</v>
      </c>
      <c r="D319" s="91">
        <v>74</v>
      </c>
      <c r="E319" s="90">
        <f t="shared" si="131"/>
        <v>219</v>
      </c>
      <c r="F319" s="91">
        <v>112</v>
      </c>
      <c r="G319" s="91">
        <v>107</v>
      </c>
      <c r="H319" s="90">
        <f t="shared" si="127"/>
        <v>-59</v>
      </c>
      <c r="I319" s="91">
        <f>89+87</f>
        <v>176</v>
      </c>
      <c r="J319" s="91">
        <f>103+100</f>
        <v>203</v>
      </c>
      <c r="K319" s="90">
        <f t="shared" si="132"/>
        <v>379</v>
      </c>
      <c r="L319" s="91">
        <f>70+96</f>
        <v>166</v>
      </c>
      <c r="M319" s="91">
        <f>91+93</f>
        <v>184</v>
      </c>
      <c r="N319" s="90">
        <f t="shared" si="133"/>
        <v>350</v>
      </c>
      <c r="O319" s="91">
        <f t="shared" si="134"/>
        <v>29</v>
      </c>
      <c r="P319" s="90">
        <f t="shared" si="129"/>
        <v>-30</v>
      </c>
    </row>
    <row r="320" spans="1:16" x14ac:dyDescent="0.15">
      <c r="A320" s="100"/>
      <c r="B320" s="92"/>
      <c r="C320" s="91"/>
      <c r="D320" s="91"/>
      <c r="E320" s="90"/>
      <c r="F320" s="91"/>
      <c r="G320" s="91"/>
      <c r="H320" s="90"/>
      <c r="I320" s="91"/>
      <c r="J320" s="91"/>
      <c r="K320" s="90"/>
      <c r="L320" s="91"/>
      <c r="M320" s="91"/>
      <c r="N320" s="90"/>
      <c r="O320" s="91"/>
      <c r="P320" s="90"/>
    </row>
    <row r="321" spans="1:16" x14ac:dyDescent="0.15">
      <c r="A321" s="99" t="s">
        <v>152</v>
      </c>
      <c r="B321" s="98">
        <f t="shared" ref="B321:G321" si="135">SUM(B322:B333)</f>
        <v>1841</v>
      </c>
      <c r="C321" s="97">
        <f t="shared" si="135"/>
        <v>966</v>
      </c>
      <c r="D321" s="97">
        <f t="shared" si="135"/>
        <v>875</v>
      </c>
      <c r="E321" s="97">
        <f t="shared" si="135"/>
        <v>2862</v>
      </c>
      <c r="F321" s="97">
        <f t="shared" si="135"/>
        <v>1403</v>
      </c>
      <c r="G321" s="97">
        <f t="shared" si="135"/>
        <v>1459</v>
      </c>
      <c r="H321" s="96">
        <f t="shared" ref="H321:H333" si="136">B321-E321</f>
        <v>-1021</v>
      </c>
      <c r="I321" s="97">
        <f t="shared" ref="I321:O321" si="137">SUM(I322:I333)</f>
        <v>3323</v>
      </c>
      <c r="J321" s="97">
        <f t="shared" si="137"/>
        <v>4944</v>
      </c>
      <c r="K321" s="97">
        <f t="shared" si="137"/>
        <v>8267</v>
      </c>
      <c r="L321" s="97">
        <f t="shared" si="137"/>
        <v>2773</v>
      </c>
      <c r="M321" s="97">
        <f t="shared" si="137"/>
        <v>5593</v>
      </c>
      <c r="N321" s="97">
        <f t="shared" si="137"/>
        <v>8366</v>
      </c>
      <c r="O321" s="97">
        <f t="shared" si="137"/>
        <v>-99</v>
      </c>
      <c r="P321" s="96">
        <f t="shared" ref="P321:P333" si="138">H321+O321</f>
        <v>-1120</v>
      </c>
    </row>
    <row r="322" spans="1:16" x14ac:dyDescent="0.15">
      <c r="A322" s="95" t="s">
        <v>150</v>
      </c>
      <c r="B322" s="92">
        <f t="shared" ref="B322:B333" si="139">SUM(C322:D322)</f>
        <v>147</v>
      </c>
      <c r="C322" s="91">
        <v>81</v>
      </c>
      <c r="D322" s="91">
        <v>66</v>
      </c>
      <c r="E322" s="90">
        <f t="shared" ref="E322:E333" si="140">SUM(F322:G322)</f>
        <v>293</v>
      </c>
      <c r="F322" s="91">
        <v>142</v>
      </c>
      <c r="G322" s="91">
        <v>151</v>
      </c>
      <c r="H322" s="90">
        <f t="shared" si="136"/>
        <v>-146</v>
      </c>
      <c r="I322" s="91">
        <v>177</v>
      </c>
      <c r="J322" s="91">
        <v>196</v>
      </c>
      <c r="K322" s="90">
        <f t="shared" ref="K322:K333" si="141">SUM(I322:J322)</f>
        <v>373</v>
      </c>
      <c r="L322" s="91">
        <v>118</v>
      </c>
      <c r="M322" s="91">
        <v>230</v>
      </c>
      <c r="N322" s="90">
        <f t="shared" ref="N322:N333" si="142">SUM(L322:M322)</f>
        <v>348</v>
      </c>
      <c r="O322" s="91">
        <f t="shared" ref="O322:O333" si="143">K322-N322</f>
        <v>25</v>
      </c>
      <c r="P322" s="90">
        <f t="shared" si="138"/>
        <v>-121</v>
      </c>
    </row>
    <row r="323" spans="1:16" x14ac:dyDescent="0.15">
      <c r="A323" s="94">
        <v>2</v>
      </c>
      <c r="B323" s="92">
        <f t="shared" si="139"/>
        <v>129</v>
      </c>
      <c r="C323" s="91">
        <v>75</v>
      </c>
      <c r="D323" s="91">
        <v>54</v>
      </c>
      <c r="E323" s="90">
        <f t="shared" si="140"/>
        <v>248</v>
      </c>
      <c r="F323" s="91">
        <v>120</v>
      </c>
      <c r="G323" s="91">
        <v>128</v>
      </c>
      <c r="H323" s="90">
        <f t="shared" si="136"/>
        <v>-119</v>
      </c>
      <c r="I323" s="91">
        <v>176</v>
      </c>
      <c r="J323" s="91">
        <v>192</v>
      </c>
      <c r="K323" s="90">
        <f t="shared" si="141"/>
        <v>368</v>
      </c>
      <c r="L323" s="91">
        <v>139</v>
      </c>
      <c r="M323" s="91">
        <v>327</v>
      </c>
      <c r="N323" s="90">
        <f t="shared" si="142"/>
        <v>466</v>
      </c>
      <c r="O323" s="91">
        <f t="shared" si="143"/>
        <v>-98</v>
      </c>
      <c r="P323" s="90">
        <f t="shared" si="138"/>
        <v>-217</v>
      </c>
    </row>
    <row r="324" spans="1:16" x14ac:dyDescent="0.15">
      <c r="A324" s="94">
        <v>3</v>
      </c>
      <c r="B324" s="92">
        <f t="shared" si="139"/>
        <v>138</v>
      </c>
      <c r="C324" s="91">
        <v>74</v>
      </c>
      <c r="D324" s="91">
        <v>64</v>
      </c>
      <c r="E324" s="90">
        <f t="shared" si="140"/>
        <v>244</v>
      </c>
      <c r="F324" s="91">
        <v>121</v>
      </c>
      <c r="G324" s="91">
        <v>123</v>
      </c>
      <c r="H324" s="90">
        <f t="shared" si="136"/>
        <v>-106</v>
      </c>
      <c r="I324" s="91">
        <v>662</v>
      </c>
      <c r="J324" s="91">
        <v>972</v>
      </c>
      <c r="K324" s="90">
        <f t="shared" si="141"/>
        <v>1634</v>
      </c>
      <c r="L324" s="91">
        <v>668</v>
      </c>
      <c r="M324" s="91">
        <v>1595</v>
      </c>
      <c r="N324" s="90">
        <f t="shared" si="142"/>
        <v>2263</v>
      </c>
      <c r="O324" s="91">
        <f t="shared" si="143"/>
        <v>-629</v>
      </c>
      <c r="P324" s="90">
        <f t="shared" si="138"/>
        <v>-735</v>
      </c>
    </row>
    <row r="325" spans="1:16" x14ac:dyDescent="0.15">
      <c r="A325" s="94">
        <v>4</v>
      </c>
      <c r="B325" s="92">
        <f t="shared" si="139"/>
        <v>151</v>
      </c>
      <c r="C325" s="91">
        <v>84</v>
      </c>
      <c r="D325" s="91">
        <v>67</v>
      </c>
      <c r="E325" s="90">
        <f t="shared" si="140"/>
        <v>233</v>
      </c>
      <c r="F325" s="91">
        <v>123</v>
      </c>
      <c r="G325" s="91">
        <v>110</v>
      </c>
      <c r="H325" s="90">
        <f t="shared" si="136"/>
        <v>-82</v>
      </c>
      <c r="I325" s="91">
        <v>671</v>
      </c>
      <c r="J325" s="91">
        <v>1282</v>
      </c>
      <c r="K325" s="90">
        <f t="shared" si="141"/>
        <v>1953</v>
      </c>
      <c r="L325" s="91">
        <v>570</v>
      </c>
      <c r="M325" s="91">
        <v>917</v>
      </c>
      <c r="N325" s="90">
        <f t="shared" si="142"/>
        <v>1487</v>
      </c>
      <c r="O325" s="91">
        <f t="shared" si="143"/>
        <v>466</v>
      </c>
      <c r="P325" s="90">
        <f t="shared" si="138"/>
        <v>384</v>
      </c>
    </row>
    <row r="326" spans="1:16" x14ac:dyDescent="0.15">
      <c r="A326" s="94">
        <v>5</v>
      </c>
      <c r="B326" s="92">
        <f t="shared" si="139"/>
        <v>155</v>
      </c>
      <c r="C326" s="91">
        <v>80</v>
      </c>
      <c r="D326" s="91">
        <v>75</v>
      </c>
      <c r="E326" s="90">
        <f t="shared" si="140"/>
        <v>242</v>
      </c>
      <c r="F326" s="91">
        <v>114</v>
      </c>
      <c r="G326" s="91">
        <v>128</v>
      </c>
      <c r="H326" s="90">
        <f t="shared" si="136"/>
        <v>-87</v>
      </c>
      <c r="I326" s="91">
        <v>187</v>
      </c>
      <c r="J326" s="91">
        <v>312</v>
      </c>
      <c r="K326" s="90">
        <f t="shared" si="141"/>
        <v>499</v>
      </c>
      <c r="L326" s="91">
        <v>161</v>
      </c>
      <c r="M326" s="91">
        <v>314</v>
      </c>
      <c r="N326" s="90">
        <f t="shared" si="142"/>
        <v>475</v>
      </c>
      <c r="O326" s="91">
        <f t="shared" si="143"/>
        <v>24</v>
      </c>
      <c r="P326" s="90">
        <f t="shared" si="138"/>
        <v>-63</v>
      </c>
    </row>
    <row r="327" spans="1:16" x14ac:dyDescent="0.15">
      <c r="A327" s="94">
        <v>6</v>
      </c>
      <c r="B327" s="92">
        <f t="shared" si="139"/>
        <v>145</v>
      </c>
      <c r="C327" s="91">
        <v>78</v>
      </c>
      <c r="D327" s="91">
        <v>67</v>
      </c>
      <c r="E327" s="90">
        <f t="shared" si="140"/>
        <v>197</v>
      </c>
      <c r="F327" s="91">
        <v>101</v>
      </c>
      <c r="G327" s="91">
        <v>96</v>
      </c>
      <c r="H327" s="90">
        <f t="shared" si="136"/>
        <v>-52</v>
      </c>
      <c r="I327" s="91">
        <v>189</v>
      </c>
      <c r="J327" s="91">
        <v>207</v>
      </c>
      <c r="K327" s="90">
        <f t="shared" si="141"/>
        <v>396</v>
      </c>
      <c r="L327" s="91">
        <v>150</v>
      </c>
      <c r="M327" s="91">
        <v>299</v>
      </c>
      <c r="N327" s="90">
        <f t="shared" si="142"/>
        <v>449</v>
      </c>
      <c r="O327" s="91">
        <f t="shared" si="143"/>
        <v>-53</v>
      </c>
      <c r="P327" s="90">
        <f t="shared" si="138"/>
        <v>-105</v>
      </c>
    </row>
    <row r="328" spans="1:16" x14ac:dyDescent="0.15">
      <c r="A328" s="94">
        <v>7</v>
      </c>
      <c r="B328" s="92">
        <f t="shared" si="139"/>
        <v>176</v>
      </c>
      <c r="C328" s="91">
        <v>89</v>
      </c>
      <c r="D328" s="91">
        <v>87</v>
      </c>
      <c r="E328" s="90">
        <f t="shared" si="140"/>
        <v>246</v>
      </c>
      <c r="F328" s="91">
        <v>125</v>
      </c>
      <c r="G328" s="91">
        <v>121</v>
      </c>
      <c r="H328" s="90">
        <f t="shared" si="136"/>
        <v>-70</v>
      </c>
      <c r="I328" s="91">
        <v>203</v>
      </c>
      <c r="J328" s="91">
        <v>381</v>
      </c>
      <c r="K328" s="90">
        <f t="shared" si="141"/>
        <v>584</v>
      </c>
      <c r="L328" s="91">
        <v>171</v>
      </c>
      <c r="M328" s="91">
        <v>369</v>
      </c>
      <c r="N328" s="90">
        <f t="shared" si="142"/>
        <v>540</v>
      </c>
      <c r="O328" s="91">
        <f t="shared" si="143"/>
        <v>44</v>
      </c>
      <c r="P328" s="90">
        <f t="shared" si="138"/>
        <v>-26</v>
      </c>
    </row>
    <row r="329" spans="1:16" x14ac:dyDescent="0.15">
      <c r="A329" s="94">
        <v>8</v>
      </c>
      <c r="B329" s="92">
        <f t="shared" si="139"/>
        <v>189</v>
      </c>
      <c r="C329" s="91">
        <v>110</v>
      </c>
      <c r="D329" s="91">
        <v>79</v>
      </c>
      <c r="E329" s="90">
        <f t="shared" si="140"/>
        <v>216</v>
      </c>
      <c r="F329" s="91">
        <v>108</v>
      </c>
      <c r="G329" s="91">
        <v>108</v>
      </c>
      <c r="H329" s="90">
        <f t="shared" si="136"/>
        <v>-27</v>
      </c>
      <c r="I329" s="91">
        <v>218</v>
      </c>
      <c r="J329" s="91">
        <v>294</v>
      </c>
      <c r="K329" s="90">
        <f t="shared" si="141"/>
        <v>512</v>
      </c>
      <c r="L329" s="91">
        <v>146</v>
      </c>
      <c r="M329" s="91">
        <v>382</v>
      </c>
      <c r="N329" s="90">
        <f t="shared" si="142"/>
        <v>528</v>
      </c>
      <c r="O329" s="91">
        <f t="shared" si="143"/>
        <v>-16</v>
      </c>
      <c r="P329" s="90">
        <f t="shared" si="138"/>
        <v>-43</v>
      </c>
    </row>
    <row r="330" spans="1:16" x14ac:dyDescent="0.15">
      <c r="A330" s="94">
        <v>9</v>
      </c>
      <c r="B330" s="92">
        <f t="shared" si="139"/>
        <v>155</v>
      </c>
      <c r="C330" s="91">
        <v>86</v>
      </c>
      <c r="D330" s="91">
        <v>69</v>
      </c>
      <c r="E330" s="90">
        <f t="shared" si="140"/>
        <v>225</v>
      </c>
      <c r="F330" s="91">
        <v>113</v>
      </c>
      <c r="G330" s="91">
        <v>112</v>
      </c>
      <c r="H330" s="90">
        <f t="shared" si="136"/>
        <v>-70</v>
      </c>
      <c r="I330" s="91">
        <v>197</v>
      </c>
      <c r="J330" s="91">
        <v>315</v>
      </c>
      <c r="K330" s="90">
        <f t="shared" si="141"/>
        <v>512</v>
      </c>
      <c r="L330" s="91">
        <v>170</v>
      </c>
      <c r="M330" s="91">
        <v>328</v>
      </c>
      <c r="N330" s="90">
        <f t="shared" si="142"/>
        <v>498</v>
      </c>
      <c r="O330" s="91">
        <f t="shared" si="143"/>
        <v>14</v>
      </c>
      <c r="P330" s="90">
        <f t="shared" si="138"/>
        <v>-56</v>
      </c>
    </row>
    <row r="331" spans="1:16" x14ac:dyDescent="0.15">
      <c r="A331" s="94">
        <v>10</v>
      </c>
      <c r="B331" s="92">
        <f t="shared" si="139"/>
        <v>148</v>
      </c>
      <c r="C331" s="91">
        <v>67</v>
      </c>
      <c r="D331" s="91">
        <v>81</v>
      </c>
      <c r="E331" s="90">
        <f t="shared" si="140"/>
        <v>239</v>
      </c>
      <c r="F331" s="91">
        <v>115</v>
      </c>
      <c r="G331" s="91">
        <v>124</v>
      </c>
      <c r="H331" s="90">
        <f t="shared" si="136"/>
        <v>-91</v>
      </c>
      <c r="I331" s="91">
        <v>254</v>
      </c>
      <c r="J331" s="91">
        <v>332</v>
      </c>
      <c r="K331" s="90">
        <f t="shared" si="141"/>
        <v>586</v>
      </c>
      <c r="L331" s="91">
        <v>150</v>
      </c>
      <c r="M331" s="91">
        <v>343</v>
      </c>
      <c r="N331" s="90">
        <f t="shared" si="142"/>
        <v>493</v>
      </c>
      <c r="O331" s="91">
        <f t="shared" si="143"/>
        <v>93</v>
      </c>
      <c r="P331" s="90">
        <f t="shared" si="138"/>
        <v>2</v>
      </c>
    </row>
    <row r="332" spans="1:16" x14ac:dyDescent="0.15">
      <c r="A332" s="93">
        <v>11</v>
      </c>
      <c r="B332" s="92">
        <f t="shared" si="139"/>
        <v>153</v>
      </c>
      <c r="C332" s="91">
        <v>79</v>
      </c>
      <c r="D332" s="91">
        <v>74</v>
      </c>
      <c r="E332" s="90">
        <f t="shared" si="140"/>
        <v>231</v>
      </c>
      <c r="F332" s="91">
        <v>97</v>
      </c>
      <c r="G332" s="91">
        <v>134</v>
      </c>
      <c r="H332" s="90">
        <f t="shared" si="136"/>
        <v>-78</v>
      </c>
      <c r="I332" s="91">
        <v>196</v>
      </c>
      <c r="J332" s="91">
        <v>220</v>
      </c>
      <c r="K332" s="90">
        <f t="shared" si="141"/>
        <v>416</v>
      </c>
      <c r="L332" s="91">
        <v>166</v>
      </c>
      <c r="M332" s="91">
        <v>240</v>
      </c>
      <c r="N332" s="90">
        <f t="shared" si="142"/>
        <v>406</v>
      </c>
      <c r="O332" s="91">
        <f t="shared" si="143"/>
        <v>10</v>
      </c>
      <c r="P332" s="90">
        <f t="shared" si="138"/>
        <v>-68</v>
      </c>
    </row>
    <row r="333" spans="1:16" x14ac:dyDescent="0.15">
      <c r="A333" s="93">
        <v>12</v>
      </c>
      <c r="B333" s="92">
        <f t="shared" si="139"/>
        <v>155</v>
      </c>
      <c r="C333" s="91">
        <v>63</v>
      </c>
      <c r="D333" s="91">
        <v>92</v>
      </c>
      <c r="E333" s="90">
        <f t="shared" si="140"/>
        <v>248</v>
      </c>
      <c r="F333" s="91">
        <v>124</v>
      </c>
      <c r="G333" s="91">
        <v>124</v>
      </c>
      <c r="H333" s="90">
        <f t="shared" si="136"/>
        <v>-93</v>
      </c>
      <c r="I333" s="91">
        <v>193</v>
      </c>
      <c r="J333" s="91">
        <v>241</v>
      </c>
      <c r="K333" s="90">
        <f t="shared" si="141"/>
        <v>434</v>
      </c>
      <c r="L333" s="91">
        <v>164</v>
      </c>
      <c r="M333" s="91">
        <v>249</v>
      </c>
      <c r="N333" s="90">
        <f t="shared" si="142"/>
        <v>413</v>
      </c>
      <c r="O333" s="91">
        <f t="shared" si="143"/>
        <v>21</v>
      </c>
      <c r="P333" s="90">
        <f t="shared" si="138"/>
        <v>-72</v>
      </c>
    </row>
    <row r="334" spans="1:16" x14ac:dyDescent="0.15">
      <c r="A334" s="93"/>
      <c r="B334" s="90"/>
      <c r="C334" s="91"/>
      <c r="D334" s="91"/>
      <c r="E334" s="90"/>
      <c r="F334" s="91"/>
      <c r="G334" s="91"/>
      <c r="H334" s="90"/>
      <c r="I334" s="91"/>
      <c r="J334" s="91"/>
      <c r="K334" s="90"/>
      <c r="L334" s="91"/>
      <c r="M334" s="91"/>
      <c r="N334" s="90"/>
      <c r="O334" s="91"/>
      <c r="P334" s="90"/>
    </row>
    <row r="335" spans="1:16" x14ac:dyDescent="0.15">
      <c r="A335" s="99" t="s">
        <v>151</v>
      </c>
      <c r="B335" s="98">
        <f t="shared" ref="B335:G335" si="144">SUM(B336:B347)</f>
        <v>1661</v>
      </c>
      <c r="C335" s="97">
        <f t="shared" si="144"/>
        <v>836</v>
      </c>
      <c r="D335" s="97">
        <f t="shared" si="144"/>
        <v>825</v>
      </c>
      <c r="E335" s="97">
        <f t="shared" si="144"/>
        <v>2940</v>
      </c>
      <c r="F335" s="97">
        <f t="shared" si="144"/>
        <v>1441</v>
      </c>
      <c r="G335" s="97">
        <f t="shared" si="144"/>
        <v>1499</v>
      </c>
      <c r="H335" s="96">
        <f t="shared" ref="H335:H347" si="145">B335-E335</f>
        <v>-1279</v>
      </c>
      <c r="I335" s="97">
        <f t="shared" ref="I335:O335" si="146">SUM(I336:I347)</f>
        <v>3151</v>
      </c>
      <c r="J335" s="97">
        <f t="shared" si="146"/>
        <v>4905</v>
      </c>
      <c r="K335" s="97">
        <f t="shared" si="146"/>
        <v>8056</v>
      </c>
      <c r="L335" s="97">
        <f t="shared" si="146"/>
        <v>2887</v>
      </c>
      <c r="M335" s="97">
        <f t="shared" si="146"/>
        <v>5795</v>
      </c>
      <c r="N335" s="97">
        <f t="shared" si="146"/>
        <v>8682</v>
      </c>
      <c r="O335" s="97">
        <f t="shared" si="146"/>
        <v>-626</v>
      </c>
      <c r="P335" s="96">
        <f t="shared" ref="P335:P347" si="147">H335+O335</f>
        <v>-1905</v>
      </c>
    </row>
    <row r="336" spans="1:16" x14ac:dyDescent="0.15">
      <c r="A336" s="95" t="s">
        <v>150</v>
      </c>
      <c r="B336" s="92">
        <f t="shared" ref="B336:B347" si="148">SUM(C336:D336)</f>
        <v>123</v>
      </c>
      <c r="C336" s="91">
        <v>67</v>
      </c>
      <c r="D336" s="91">
        <v>56</v>
      </c>
      <c r="E336" s="90">
        <f t="shared" ref="E336:E347" si="149">SUM(F336:G336)</f>
        <v>311</v>
      </c>
      <c r="F336" s="91">
        <v>167</v>
      </c>
      <c r="G336" s="91">
        <v>144</v>
      </c>
      <c r="H336" s="90">
        <f t="shared" si="145"/>
        <v>-188</v>
      </c>
      <c r="I336" s="91">
        <v>137</v>
      </c>
      <c r="J336" s="91">
        <v>218</v>
      </c>
      <c r="K336" s="90">
        <f t="shared" ref="K336:K347" si="150">SUM(I336:J336)</f>
        <v>355</v>
      </c>
      <c r="L336" s="91">
        <v>151</v>
      </c>
      <c r="M336" s="91">
        <v>266</v>
      </c>
      <c r="N336" s="90">
        <f t="shared" ref="N336:N347" si="151">SUM(L336:M336)</f>
        <v>417</v>
      </c>
      <c r="O336" s="91">
        <f t="shared" ref="O336:O347" si="152">K336-N336</f>
        <v>-62</v>
      </c>
      <c r="P336" s="90">
        <f t="shared" si="147"/>
        <v>-250</v>
      </c>
    </row>
    <row r="337" spans="1:16" x14ac:dyDescent="0.15">
      <c r="A337" s="94">
        <v>2</v>
      </c>
      <c r="B337" s="92">
        <f t="shared" si="148"/>
        <v>115</v>
      </c>
      <c r="C337" s="91">
        <v>54</v>
      </c>
      <c r="D337" s="91">
        <v>61</v>
      </c>
      <c r="E337" s="90">
        <f t="shared" si="149"/>
        <v>263</v>
      </c>
      <c r="F337" s="91">
        <v>127</v>
      </c>
      <c r="G337" s="91">
        <v>136</v>
      </c>
      <c r="H337" s="90">
        <f t="shared" si="145"/>
        <v>-148</v>
      </c>
      <c r="I337" s="91">
        <v>181</v>
      </c>
      <c r="J337" s="91">
        <v>254</v>
      </c>
      <c r="K337" s="90">
        <f t="shared" si="150"/>
        <v>435</v>
      </c>
      <c r="L337" s="91">
        <v>183</v>
      </c>
      <c r="M337" s="91">
        <v>352</v>
      </c>
      <c r="N337" s="90">
        <f t="shared" si="151"/>
        <v>535</v>
      </c>
      <c r="O337" s="91">
        <f t="shared" si="152"/>
        <v>-100</v>
      </c>
      <c r="P337" s="90">
        <f t="shared" si="147"/>
        <v>-248</v>
      </c>
    </row>
    <row r="338" spans="1:16" x14ac:dyDescent="0.15">
      <c r="A338" s="94">
        <v>3</v>
      </c>
      <c r="B338" s="92">
        <f t="shared" si="148"/>
        <v>126</v>
      </c>
      <c r="C338" s="91">
        <v>65</v>
      </c>
      <c r="D338" s="91">
        <v>61</v>
      </c>
      <c r="E338" s="90">
        <f t="shared" si="149"/>
        <v>250</v>
      </c>
      <c r="F338" s="91">
        <v>123</v>
      </c>
      <c r="G338" s="91">
        <v>127</v>
      </c>
      <c r="H338" s="90">
        <f t="shared" si="145"/>
        <v>-124</v>
      </c>
      <c r="I338" s="91">
        <v>819</v>
      </c>
      <c r="J338" s="91">
        <v>934</v>
      </c>
      <c r="K338" s="90">
        <f t="shared" si="150"/>
        <v>1753</v>
      </c>
      <c r="L338" s="91">
        <v>747</v>
      </c>
      <c r="M338" s="91">
        <v>1733</v>
      </c>
      <c r="N338" s="90">
        <f t="shared" si="151"/>
        <v>2480</v>
      </c>
      <c r="O338" s="91">
        <f t="shared" si="152"/>
        <v>-727</v>
      </c>
      <c r="P338" s="90">
        <f t="shared" si="147"/>
        <v>-851</v>
      </c>
    </row>
    <row r="339" spans="1:16" x14ac:dyDescent="0.15">
      <c r="A339" s="94">
        <v>4</v>
      </c>
      <c r="B339" s="92">
        <f t="shared" si="148"/>
        <v>137</v>
      </c>
      <c r="C339" s="91">
        <v>72</v>
      </c>
      <c r="D339" s="91">
        <v>65</v>
      </c>
      <c r="E339" s="90">
        <f t="shared" si="149"/>
        <v>215</v>
      </c>
      <c r="F339" s="91">
        <v>104</v>
      </c>
      <c r="G339" s="91">
        <v>111</v>
      </c>
      <c r="H339" s="90">
        <f t="shared" si="145"/>
        <v>-78</v>
      </c>
      <c r="I339" s="91">
        <v>487</v>
      </c>
      <c r="J339" s="91">
        <v>1291</v>
      </c>
      <c r="K339" s="90">
        <f t="shared" si="150"/>
        <v>1778</v>
      </c>
      <c r="L339" s="91">
        <v>438</v>
      </c>
      <c r="M339" s="91">
        <v>931</v>
      </c>
      <c r="N339" s="90">
        <f t="shared" si="151"/>
        <v>1369</v>
      </c>
      <c r="O339" s="91">
        <f t="shared" si="152"/>
        <v>409</v>
      </c>
      <c r="P339" s="90">
        <f t="shared" si="147"/>
        <v>331</v>
      </c>
    </row>
    <row r="340" spans="1:16" x14ac:dyDescent="0.15">
      <c r="A340" s="94">
        <v>5</v>
      </c>
      <c r="B340" s="92">
        <f t="shared" si="148"/>
        <v>137</v>
      </c>
      <c r="C340" s="91">
        <v>63</v>
      </c>
      <c r="D340" s="91">
        <v>74</v>
      </c>
      <c r="E340" s="90">
        <f t="shared" si="149"/>
        <v>262</v>
      </c>
      <c r="F340" s="91">
        <v>131</v>
      </c>
      <c r="G340" s="91">
        <v>131</v>
      </c>
      <c r="H340" s="90">
        <f t="shared" si="145"/>
        <v>-125</v>
      </c>
      <c r="I340" s="91">
        <v>230</v>
      </c>
      <c r="J340" s="91">
        <v>313</v>
      </c>
      <c r="K340" s="90">
        <f t="shared" si="150"/>
        <v>543</v>
      </c>
      <c r="L340" s="91">
        <v>207</v>
      </c>
      <c r="M340" s="91">
        <v>288</v>
      </c>
      <c r="N340" s="90">
        <f t="shared" si="151"/>
        <v>495</v>
      </c>
      <c r="O340" s="91">
        <f t="shared" si="152"/>
        <v>48</v>
      </c>
      <c r="P340" s="90">
        <f t="shared" si="147"/>
        <v>-77</v>
      </c>
    </row>
    <row r="341" spans="1:16" x14ac:dyDescent="0.15">
      <c r="A341" s="94">
        <v>6</v>
      </c>
      <c r="B341" s="92">
        <f t="shared" si="148"/>
        <v>139</v>
      </c>
      <c r="C341" s="91">
        <v>64</v>
      </c>
      <c r="D341" s="91">
        <v>75</v>
      </c>
      <c r="E341" s="90">
        <f t="shared" si="149"/>
        <v>192</v>
      </c>
      <c r="F341" s="91">
        <v>88</v>
      </c>
      <c r="G341" s="91">
        <v>104</v>
      </c>
      <c r="H341" s="90">
        <f t="shared" si="145"/>
        <v>-53</v>
      </c>
      <c r="I341" s="91">
        <v>161</v>
      </c>
      <c r="J341" s="91">
        <v>236</v>
      </c>
      <c r="K341" s="90">
        <f t="shared" si="150"/>
        <v>397</v>
      </c>
      <c r="L341" s="91">
        <v>117</v>
      </c>
      <c r="M341" s="91">
        <v>290</v>
      </c>
      <c r="N341" s="90">
        <f t="shared" si="151"/>
        <v>407</v>
      </c>
      <c r="O341" s="91">
        <f t="shared" si="152"/>
        <v>-10</v>
      </c>
      <c r="P341" s="90">
        <f t="shared" si="147"/>
        <v>-63</v>
      </c>
    </row>
    <row r="342" spans="1:16" x14ac:dyDescent="0.15">
      <c r="A342" s="94">
        <v>7</v>
      </c>
      <c r="B342" s="92">
        <f t="shared" si="148"/>
        <v>165</v>
      </c>
      <c r="C342" s="91">
        <v>86</v>
      </c>
      <c r="D342" s="91">
        <v>79</v>
      </c>
      <c r="E342" s="90">
        <f t="shared" si="149"/>
        <v>228</v>
      </c>
      <c r="F342" s="91">
        <v>108</v>
      </c>
      <c r="G342" s="91">
        <v>120</v>
      </c>
      <c r="H342" s="90">
        <f t="shared" si="145"/>
        <v>-63</v>
      </c>
      <c r="I342" s="91">
        <v>190</v>
      </c>
      <c r="J342" s="91">
        <v>355</v>
      </c>
      <c r="K342" s="90">
        <f t="shared" si="150"/>
        <v>545</v>
      </c>
      <c r="L342" s="91">
        <v>194</v>
      </c>
      <c r="M342" s="91">
        <v>405</v>
      </c>
      <c r="N342" s="90">
        <f t="shared" si="151"/>
        <v>599</v>
      </c>
      <c r="O342" s="91">
        <f t="shared" si="152"/>
        <v>-54</v>
      </c>
      <c r="P342" s="90">
        <f t="shared" si="147"/>
        <v>-117</v>
      </c>
    </row>
    <row r="343" spans="1:16" x14ac:dyDescent="0.15">
      <c r="A343" s="94">
        <v>8</v>
      </c>
      <c r="B343" s="92">
        <f t="shared" si="148"/>
        <v>144</v>
      </c>
      <c r="C343" s="91">
        <v>73</v>
      </c>
      <c r="D343" s="91">
        <v>71</v>
      </c>
      <c r="E343" s="90">
        <f t="shared" si="149"/>
        <v>255</v>
      </c>
      <c r="F343" s="91">
        <v>138</v>
      </c>
      <c r="G343" s="91">
        <v>117</v>
      </c>
      <c r="H343" s="90">
        <f t="shared" si="145"/>
        <v>-111</v>
      </c>
      <c r="I343" s="91">
        <v>184</v>
      </c>
      <c r="J343" s="91">
        <v>279</v>
      </c>
      <c r="K343" s="90">
        <f t="shared" si="150"/>
        <v>463</v>
      </c>
      <c r="L343" s="91">
        <v>146</v>
      </c>
      <c r="M343" s="91">
        <v>409</v>
      </c>
      <c r="N343" s="90">
        <f t="shared" si="151"/>
        <v>555</v>
      </c>
      <c r="O343" s="91">
        <f t="shared" si="152"/>
        <v>-92</v>
      </c>
      <c r="P343" s="90">
        <f t="shared" si="147"/>
        <v>-203</v>
      </c>
    </row>
    <row r="344" spans="1:16" x14ac:dyDescent="0.15">
      <c r="A344" s="94">
        <v>9</v>
      </c>
      <c r="B344" s="92">
        <f t="shared" si="148"/>
        <v>140</v>
      </c>
      <c r="C344" s="91">
        <v>68</v>
      </c>
      <c r="D344" s="91">
        <v>72</v>
      </c>
      <c r="E344" s="90">
        <f t="shared" si="149"/>
        <v>217</v>
      </c>
      <c r="F344" s="91">
        <v>91</v>
      </c>
      <c r="G344" s="91">
        <v>126</v>
      </c>
      <c r="H344" s="90">
        <f t="shared" si="145"/>
        <v>-77</v>
      </c>
      <c r="I344" s="91">
        <v>200</v>
      </c>
      <c r="J344" s="91">
        <v>344</v>
      </c>
      <c r="K344" s="90">
        <f t="shared" si="150"/>
        <v>544</v>
      </c>
      <c r="L344" s="91">
        <v>178</v>
      </c>
      <c r="M344" s="91">
        <v>323</v>
      </c>
      <c r="N344" s="90">
        <f t="shared" si="151"/>
        <v>501</v>
      </c>
      <c r="O344" s="91">
        <f t="shared" si="152"/>
        <v>43</v>
      </c>
      <c r="P344" s="90">
        <f t="shared" si="147"/>
        <v>-34</v>
      </c>
    </row>
    <row r="345" spans="1:16" x14ac:dyDescent="0.15">
      <c r="A345" s="94">
        <v>10</v>
      </c>
      <c r="B345" s="92">
        <f t="shared" si="148"/>
        <v>155</v>
      </c>
      <c r="C345" s="91">
        <v>77</v>
      </c>
      <c r="D345" s="91">
        <v>78</v>
      </c>
      <c r="E345" s="90">
        <f t="shared" si="149"/>
        <v>230</v>
      </c>
      <c r="F345" s="91">
        <v>117</v>
      </c>
      <c r="G345" s="91">
        <v>113</v>
      </c>
      <c r="H345" s="90">
        <f t="shared" si="145"/>
        <v>-75</v>
      </c>
      <c r="I345" s="91">
        <v>170</v>
      </c>
      <c r="J345" s="91">
        <v>276</v>
      </c>
      <c r="K345" s="90">
        <f t="shared" si="150"/>
        <v>446</v>
      </c>
      <c r="L345" s="91">
        <v>179</v>
      </c>
      <c r="M345" s="91">
        <v>320</v>
      </c>
      <c r="N345" s="90">
        <f t="shared" si="151"/>
        <v>499</v>
      </c>
      <c r="O345" s="91">
        <f t="shared" si="152"/>
        <v>-53</v>
      </c>
      <c r="P345" s="90">
        <f t="shared" si="147"/>
        <v>-128</v>
      </c>
    </row>
    <row r="346" spans="1:16" x14ac:dyDescent="0.15">
      <c r="A346" s="93">
        <v>11</v>
      </c>
      <c r="B346" s="92">
        <f t="shared" si="148"/>
        <v>134</v>
      </c>
      <c r="C346" s="91">
        <v>72</v>
      </c>
      <c r="D346" s="91">
        <v>62</v>
      </c>
      <c r="E346" s="90">
        <f t="shared" si="149"/>
        <v>265</v>
      </c>
      <c r="F346" s="91">
        <v>120</v>
      </c>
      <c r="G346" s="91">
        <v>145</v>
      </c>
      <c r="H346" s="90">
        <f t="shared" si="145"/>
        <v>-131</v>
      </c>
      <c r="I346" s="91">
        <v>184</v>
      </c>
      <c r="J346" s="91">
        <v>202</v>
      </c>
      <c r="K346" s="90">
        <f t="shared" si="150"/>
        <v>386</v>
      </c>
      <c r="L346" s="91">
        <v>194</v>
      </c>
      <c r="M346" s="91">
        <v>235</v>
      </c>
      <c r="N346" s="90">
        <f t="shared" si="151"/>
        <v>429</v>
      </c>
      <c r="O346" s="91">
        <f t="shared" si="152"/>
        <v>-43</v>
      </c>
      <c r="P346" s="90">
        <f t="shared" si="147"/>
        <v>-174</v>
      </c>
    </row>
    <row r="347" spans="1:16" x14ac:dyDescent="0.15">
      <c r="A347" s="93">
        <v>12</v>
      </c>
      <c r="B347" s="92">
        <f t="shared" si="148"/>
        <v>146</v>
      </c>
      <c r="C347" s="91">
        <v>75</v>
      </c>
      <c r="D347" s="91">
        <v>71</v>
      </c>
      <c r="E347" s="90">
        <f t="shared" si="149"/>
        <v>252</v>
      </c>
      <c r="F347" s="91">
        <v>127</v>
      </c>
      <c r="G347" s="91">
        <v>125</v>
      </c>
      <c r="H347" s="90">
        <f t="shared" si="145"/>
        <v>-106</v>
      </c>
      <c r="I347" s="91">
        <v>208</v>
      </c>
      <c r="J347" s="91">
        <v>203</v>
      </c>
      <c r="K347" s="90">
        <f t="shared" si="150"/>
        <v>411</v>
      </c>
      <c r="L347" s="91">
        <v>153</v>
      </c>
      <c r="M347" s="91">
        <v>243</v>
      </c>
      <c r="N347" s="90">
        <f t="shared" si="151"/>
        <v>396</v>
      </c>
      <c r="O347" s="91">
        <f t="shared" si="152"/>
        <v>15</v>
      </c>
      <c r="P347" s="90">
        <f t="shared" si="147"/>
        <v>-91</v>
      </c>
    </row>
    <row r="348" spans="1:16" x14ac:dyDescent="0.15">
      <c r="A348" s="93"/>
      <c r="B348" s="90"/>
      <c r="C348" s="91"/>
      <c r="D348" s="91"/>
      <c r="E348" s="90"/>
      <c r="F348" s="91"/>
      <c r="G348" s="91"/>
      <c r="H348" s="90"/>
      <c r="I348" s="91"/>
      <c r="J348" s="91"/>
      <c r="K348" s="90"/>
      <c r="L348" s="91"/>
      <c r="M348" s="91"/>
      <c r="N348" s="90"/>
      <c r="O348" s="91"/>
      <c r="P348" s="90"/>
    </row>
    <row r="349" spans="1:16" x14ac:dyDescent="0.15">
      <c r="A349" s="99" t="s">
        <v>2087</v>
      </c>
      <c r="B349" s="98">
        <f t="shared" ref="B349:G349" si="153">SUM(B350:B361)</f>
        <v>1656</v>
      </c>
      <c r="C349" s="97">
        <f t="shared" si="153"/>
        <v>873</v>
      </c>
      <c r="D349" s="97">
        <f t="shared" si="153"/>
        <v>783</v>
      </c>
      <c r="E349" s="97">
        <f t="shared" si="153"/>
        <v>2918</v>
      </c>
      <c r="F349" s="97">
        <f t="shared" si="153"/>
        <v>1396</v>
      </c>
      <c r="G349" s="97">
        <f t="shared" si="153"/>
        <v>1522</v>
      </c>
      <c r="H349" s="96">
        <f t="shared" ref="H349:H361" si="154">B349-E349</f>
        <v>-1262</v>
      </c>
      <c r="I349" s="97">
        <f t="shared" ref="I349:O349" si="155">SUM(I350:I361)</f>
        <v>3012</v>
      </c>
      <c r="J349" s="97">
        <f t="shared" si="155"/>
        <v>4609</v>
      </c>
      <c r="K349" s="97">
        <f t="shared" si="155"/>
        <v>7621</v>
      </c>
      <c r="L349" s="97">
        <f t="shared" si="155"/>
        <v>2626</v>
      </c>
      <c r="M349" s="97">
        <f t="shared" si="155"/>
        <v>5047</v>
      </c>
      <c r="N349" s="97">
        <f t="shared" si="155"/>
        <v>7673</v>
      </c>
      <c r="O349" s="97">
        <f t="shared" si="155"/>
        <v>-52</v>
      </c>
      <c r="P349" s="96">
        <f t="shared" ref="P349:P361" si="156">H349+O349</f>
        <v>-1314</v>
      </c>
    </row>
    <row r="350" spans="1:16" x14ac:dyDescent="0.15">
      <c r="A350" s="95" t="s">
        <v>150</v>
      </c>
      <c r="B350" s="92">
        <f t="shared" ref="B350:B361" si="157">SUM(C350:D350)</f>
        <v>147</v>
      </c>
      <c r="C350" s="91">
        <v>73</v>
      </c>
      <c r="D350" s="91">
        <v>74</v>
      </c>
      <c r="E350" s="90">
        <f t="shared" ref="E350:E361" si="158">SUM(F350:G350)</f>
        <v>314</v>
      </c>
      <c r="F350" s="91">
        <v>147</v>
      </c>
      <c r="G350" s="91">
        <v>167</v>
      </c>
      <c r="H350" s="90">
        <f t="shared" si="154"/>
        <v>-167</v>
      </c>
      <c r="I350" s="91">
        <v>176</v>
      </c>
      <c r="J350" s="91">
        <v>211</v>
      </c>
      <c r="K350" s="90">
        <f t="shared" ref="K350:K361" si="159">SUM(I350:J350)</f>
        <v>387</v>
      </c>
      <c r="L350" s="91">
        <v>120</v>
      </c>
      <c r="M350" s="91">
        <v>257</v>
      </c>
      <c r="N350" s="90">
        <f t="shared" ref="N350:N361" si="160">SUM(L350:M350)</f>
        <v>377</v>
      </c>
      <c r="O350" s="91">
        <f t="shared" ref="O350:O361" si="161">K350-N350</f>
        <v>10</v>
      </c>
      <c r="P350" s="90">
        <f t="shared" si="156"/>
        <v>-157</v>
      </c>
    </row>
    <row r="351" spans="1:16" x14ac:dyDescent="0.15">
      <c r="A351" s="94">
        <v>2</v>
      </c>
      <c r="B351" s="92">
        <f t="shared" si="157"/>
        <v>126</v>
      </c>
      <c r="C351" s="91">
        <v>65</v>
      </c>
      <c r="D351" s="91">
        <v>61</v>
      </c>
      <c r="E351" s="90">
        <f t="shared" si="158"/>
        <v>224</v>
      </c>
      <c r="F351" s="91">
        <v>115</v>
      </c>
      <c r="G351" s="91">
        <v>109</v>
      </c>
      <c r="H351" s="90">
        <f t="shared" si="154"/>
        <v>-98</v>
      </c>
      <c r="I351" s="91">
        <v>172</v>
      </c>
      <c r="J351" s="91">
        <v>253</v>
      </c>
      <c r="K351" s="90">
        <f t="shared" si="159"/>
        <v>425</v>
      </c>
      <c r="L351" s="91">
        <v>136</v>
      </c>
      <c r="M351" s="91">
        <v>325</v>
      </c>
      <c r="N351" s="90">
        <f t="shared" si="160"/>
        <v>461</v>
      </c>
      <c r="O351" s="91">
        <f t="shared" si="161"/>
        <v>-36</v>
      </c>
      <c r="P351" s="90">
        <f t="shared" si="156"/>
        <v>-134</v>
      </c>
    </row>
    <row r="352" spans="1:16" x14ac:dyDescent="0.15">
      <c r="A352" s="94">
        <v>3</v>
      </c>
      <c r="B352" s="92">
        <f t="shared" si="157"/>
        <v>133</v>
      </c>
      <c r="C352" s="91">
        <v>70</v>
      </c>
      <c r="D352" s="91">
        <v>63</v>
      </c>
      <c r="E352" s="90">
        <f t="shared" si="158"/>
        <v>248</v>
      </c>
      <c r="F352" s="91">
        <v>105</v>
      </c>
      <c r="G352" s="91">
        <v>143</v>
      </c>
      <c r="H352" s="90">
        <f t="shared" si="154"/>
        <v>-115</v>
      </c>
      <c r="I352" s="91">
        <v>666</v>
      </c>
      <c r="J352" s="91">
        <v>1013</v>
      </c>
      <c r="K352" s="90">
        <f t="shared" si="159"/>
        <v>1679</v>
      </c>
      <c r="L352" s="91">
        <v>709</v>
      </c>
      <c r="M352" s="91">
        <v>1698</v>
      </c>
      <c r="N352" s="90">
        <f t="shared" si="160"/>
        <v>2407</v>
      </c>
      <c r="O352" s="91">
        <f t="shared" si="161"/>
        <v>-728</v>
      </c>
      <c r="P352" s="90">
        <f t="shared" si="156"/>
        <v>-843</v>
      </c>
    </row>
    <row r="353" spans="1:16" x14ac:dyDescent="0.15">
      <c r="A353" s="94">
        <v>4</v>
      </c>
      <c r="B353" s="92">
        <f t="shared" si="157"/>
        <v>137</v>
      </c>
      <c r="C353" s="91">
        <v>67</v>
      </c>
      <c r="D353" s="91">
        <v>70</v>
      </c>
      <c r="E353" s="90">
        <f t="shared" si="158"/>
        <v>223</v>
      </c>
      <c r="F353" s="91">
        <v>97</v>
      </c>
      <c r="G353" s="91">
        <v>126</v>
      </c>
      <c r="H353" s="90">
        <f t="shared" si="154"/>
        <v>-86</v>
      </c>
      <c r="I353" s="91">
        <v>617</v>
      </c>
      <c r="J353" s="91">
        <v>1218</v>
      </c>
      <c r="K353" s="90">
        <f t="shared" si="159"/>
        <v>1835</v>
      </c>
      <c r="L353" s="91">
        <v>493</v>
      </c>
      <c r="M353" s="91">
        <v>756</v>
      </c>
      <c r="N353" s="90">
        <f t="shared" si="160"/>
        <v>1249</v>
      </c>
      <c r="O353" s="91">
        <f t="shared" si="161"/>
        <v>586</v>
      </c>
      <c r="P353" s="90">
        <f t="shared" si="156"/>
        <v>500</v>
      </c>
    </row>
    <row r="354" spans="1:16" x14ac:dyDescent="0.15">
      <c r="A354" s="94">
        <v>5</v>
      </c>
      <c r="B354" s="92">
        <f t="shared" si="157"/>
        <v>135</v>
      </c>
      <c r="C354" s="91">
        <v>74</v>
      </c>
      <c r="D354" s="91">
        <v>61</v>
      </c>
      <c r="E354" s="90">
        <f t="shared" si="158"/>
        <v>236</v>
      </c>
      <c r="F354" s="91">
        <v>116</v>
      </c>
      <c r="G354" s="91">
        <v>120</v>
      </c>
      <c r="H354" s="90">
        <f t="shared" si="154"/>
        <v>-101</v>
      </c>
      <c r="I354" s="91">
        <v>165</v>
      </c>
      <c r="J354" s="91">
        <v>212</v>
      </c>
      <c r="K354" s="90">
        <f t="shared" si="159"/>
        <v>377</v>
      </c>
      <c r="L354" s="91">
        <v>111</v>
      </c>
      <c r="M354" s="91">
        <v>170</v>
      </c>
      <c r="N354" s="90">
        <f t="shared" si="160"/>
        <v>281</v>
      </c>
      <c r="O354" s="91">
        <f t="shared" si="161"/>
        <v>96</v>
      </c>
      <c r="P354" s="90">
        <f t="shared" si="156"/>
        <v>-5</v>
      </c>
    </row>
    <row r="355" spans="1:16" x14ac:dyDescent="0.15">
      <c r="A355" s="94">
        <v>6</v>
      </c>
      <c r="B355" s="92">
        <f t="shared" si="157"/>
        <v>141</v>
      </c>
      <c r="C355" s="91">
        <v>64</v>
      </c>
      <c r="D355" s="91">
        <v>77</v>
      </c>
      <c r="E355" s="90">
        <f t="shared" si="158"/>
        <v>211</v>
      </c>
      <c r="F355" s="91">
        <v>109</v>
      </c>
      <c r="G355" s="91">
        <v>102</v>
      </c>
      <c r="H355" s="90">
        <f t="shared" si="154"/>
        <v>-70</v>
      </c>
      <c r="I355" s="91">
        <v>148</v>
      </c>
      <c r="J355" s="91">
        <v>225</v>
      </c>
      <c r="K355" s="90">
        <f t="shared" si="159"/>
        <v>373</v>
      </c>
      <c r="L355" s="91">
        <v>127</v>
      </c>
      <c r="M355" s="91">
        <v>226</v>
      </c>
      <c r="N355" s="90">
        <f t="shared" si="160"/>
        <v>353</v>
      </c>
      <c r="O355" s="91">
        <f t="shared" si="161"/>
        <v>20</v>
      </c>
      <c r="P355" s="90">
        <f t="shared" si="156"/>
        <v>-50</v>
      </c>
    </row>
    <row r="356" spans="1:16" x14ac:dyDescent="0.15">
      <c r="A356" s="94">
        <v>7</v>
      </c>
      <c r="B356" s="92">
        <f t="shared" si="157"/>
        <v>137</v>
      </c>
      <c r="C356" s="91">
        <v>74</v>
      </c>
      <c r="D356" s="91">
        <v>63</v>
      </c>
      <c r="E356" s="90">
        <f t="shared" si="158"/>
        <v>224</v>
      </c>
      <c r="F356" s="91">
        <v>98</v>
      </c>
      <c r="G356" s="91">
        <v>126</v>
      </c>
      <c r="H356" s="90">
        <f t="shared" si="154"/>
        <v>-87</v>
      </c>
      <c r="I356" s="91">
        <v>146</v>
      </c>
      <c r="J356" s="91">
        <v>304</v>
      </c>
      <c r="K356" s="90">
        <f t="shared" si="159"/>
        <v>450</v>
      </c>
      <c r="L356" s="91">
        <v>125</v>
      </c>
      <c r="M356" s="91">
        <v>303</v>
      </c>
      <c r="N356" s="90">
        <f t="shared" si="160"/>
        <v>428</v>
      </c>
      <c r="O356" s="91">
        <f t="shared" si="161"/>
        <v>22</v>
      </c>
      <c r="P356" s="90">
        <f t="shared" si="156"/>
        <v>-65</v>
      </c>
    </row>
    <row r="357" spans="1:16" x14ac:dyDescent="0.15">
      <c r="A357" s="94">
        <v>8</v>
      </c>
      <c r="B357" s="92">
        <f t="shared" si="157"/>
        <v>160</v>
      </c>
      <c r="C357" s="91">
        <v>94</v>
      </c>
      <c r="D357" s="91">
        <v>66</v>
      </c>
      <c r="E357" s="90">
        <f t="shared" si="158"/>
        <v>236</v>
      </c>
      <c r="F357" s="91">
        <v>107</v>
      </c>
      <c r="G357" s="91">
        <v>129</v>
      </c>
      <c r="H357" s="90">
        <f t="shared" si="154"/>
        <v>-76</v>
      </c>
      <c r="I357" s="91">
        <v>172</v>
      </c>
      <c r="J357" s="91">
        <v>236</v>
      </c>
      <c r="K357" s="90">
        <f t="shared" si="159"/>
        <v>408</v>
      </c>
      <c r="L357" s="91">
        <v>144</v>
      </c>
      <c r="M357" s="91">
        <v>283</v>
      </c>
      <c r="N357" s="90">
        <f t="shared" si="160"/>
        <v>427</v>
      </c>
      <c r="O357" s="91">
        <f t="shared" si="161"/>
        <v>-19</v>
      </c>
      <c r="P357" s="90">
        <f t="shared" si="156"/>
        <v>-95</v>
      </c>
    </row>
    <row r="358" spans="1:16" x14ac:dyDescent="0.15">
      <c r="A358" s="94">
        <v>9</v>
      </c>
      <c r="B358" s="92">
        <f t="shared" si="157"/>
        <v>164</v>
      </c>
      <c r="C358" s="91">
        <v>88</v>
      </c>
      <c r="D358" s="91">
        <v>76</v>
      </c>
      <c r="E358" s="90">
        <f t="shared" si="158"/>
        <v>247</v>
      </c>
      <c r="F358" s="91">
        <v>120</v>
      </c>
      <c r="G358" s="91">
        <v>127</v>
      </c>
      <c r="H358" s="90">
        <f t="shared" si="154"/>
        <v>-83</v>
      </c>
      <c r="I358" s="91">
        <v>191</v>
      </c>
      <c r="J358" s="91">
        <v>254</v>
      </c>
      <c r="K358" s="90">
        <f t="shared" si="159"/>
        <v>445</v>
      </c>
      <c r="L358" s="91">
        <v>155</v>
      </c>
      <c r="M358" s="91">
        <v>298</v>
      </c>
      <c r="N358" s="90">
        <f t="shared" si="160"/>
        <v>453</v>
      </c>
      <c r="O358" s="91">
        <f t="shared" si="161"/>
        <v>-8</v>
      </c>
      <c r="P358" s="90">
        <f t="shared" si="156"/>
        <v>-91</v>
      </c>
    </row>
    <row r="359" spans="1:16" x14ac:dyDescent="0.15">
      <c r="A359" s="94">
        <v>10</v>
      </c>
      <c r="B359" s="92">
        <f t="shared" si="157"/>
        <v>138</v>
      </c>
      <c r="C359" s="91">
        <v>78</v>
      </c>
      <c r="D359" s="91">
        <v>60</v>
      </c>
      <c r="E359" s="90">
        <f t="shared" si="158"/>
        <v>245</v>
      </c>
      <c r="F359" s="91">
        <v>127</v>
      </c>
      <c r="G359" s="91">
        <v>118</v>
      </c>
      <c r="H359" s="90">
        <f t="shared" si="154"/>
        <v>-107</v>
      </c>
      <c r="I359" s="91">
        <v>193</v>
      </c>
      <c r="J359" s="91">
        <v>274</v>
      </c>
      <c r="K359" s="90">
        <f t="shared" si="159"/>
        <v>467</v>
      </c>
      <c r="L359" s="91">
        <v>183</v>
      </c>
      <c r="M359" s="91">
        <v>280</v>
      </c>
      <c r="N359" s="90">
        <f t="shared" si="160"/>
        <v>463</v>
      </c>
      <c r="O359" s="91">
        <f t="shared" si="161"/>
        <v>4</v>
      </c>
      <c r="P359" s="90">
        <f t="shared" si="156"/>
        <v>-103</v>
      </c>
    </row>
    <row r="360" spans="1:16" x14ac:dyDescent="0.15">
      <c r="A360" s="93">
        <v>11</v>
      </c>
      <c r="B360" s="92">
        <f t="shared" si="157"/>
        <v>113</v>
      </c>
      <c r="C360" s="91">
        <v>68</v>
      </c>
      <c r="D360" s="91">
        <v>45</v>
      </c>
      <c r="E360" s="90">
        <f t="shared" si="158"/>
        <v>273</v>
      </c>
      <c r="F360" s="91">
        <v>142</v>
      </c>
      <c r="G360" s="91">
        <v>131</v>
      </c>
      <c r="H360" s="90">
        <f t="shared" si="154"/>
        <v>-160</v>
      </c>
      <c r="I360" s="91">
        <v>188</v>
      </c>
      <c r="J360" s="91">
        <v>213</v>
      </c>
      <c r="K360" s="90">
        <f t="shared" si="159"/>
        <v>401</v>
      </c>
      <c r="L360" s="91">
        <v>172</v>
      </c>
      <c r="M360" s="91">
        <v>218</v>
      </c>
      <c r="N360" s="90">
        <f t="shared" si="160"/>
        <v>390</v>
      </c>
      <c r="O360" s="91">
        <f t="shared" si="161"/>
        <v>11</v>
      </c>
      <c r="P360" s="90">
        <f t="shared" si="156"/>
        <v>-149</v>
      </c>
    </row>
    <row r="361" spans="1:16" x14ac:dyDescent="0.15">
      <c r="A361" s="93">
        <v>12</v>
      </c>
      <c r="B361" s="92">
        <f t="shared" si="157"/>
        <v>125</v>
      </c>
      <c r="C361" s="91">
        <v>58</v>
      </c>
      <c r="D361" s="91">
        <v>67</v>
      </c>
      <c r="E361" s="90">
        <f t="shared" si="158"/>
        <v>237</v>
      </c>
      <c r="F361" s="91">
        <v>113</v>
      </c>
      <c r="G361" s="91">
        <v>124</v>
      </c>
      <c r="H361" s="90">
        <f t="shared" si="154"/>
        <v>-112</v>
      </c>
      <c r="I361" s="91">
        <v>178</v>
      </c>
      <c r="J361" s="91">
        <v>196</v>
      </c>
      <c r="K361" s="90">
        <f t="shared" si="159"/>
        <v>374</v>
      </c>
      <c r="L361" s="91">
        <v>151</v>
      </c>
      <c r="M361" s="91">
        <v>233</v>
      </c>
      <c r="N361" s="90">
        <f t="shared" si="160"/>
        <v>384</v>
      </c>
      <c r="O361" s="91">
        <f t="shared" si="161"/>
        <v>-10</v>
      </c>
      <c r="P361" s="90">
        <f t="shared" si="156"/>
        <v>-122</v>
      </c>
    </row>
    <row r="362" spans="1:16" x14ac:dyDescent="0.15">
      <c r="A362" s="88" t="s">
        <v>149</v>
      </c>
      <c r="B362" s="88"/>
      <c r="C362" s="88"/>
      <c r="D362" s="88"/>
      <c r="E362" s="88"/>
      <c r="F362" s="88"/>
      <c r="G362" s="88"/>
      <c r="H362" s="88"/>
      <c r="I362" s="88"/>
      <c r="J362" s="88"/>
      <c r="K362" s="88"/>
      <c r="L362" s="88"/>
      <c r="M362" s="88"/>
      <c r="N362" s="88"/>
      <c r="O362" s="89"/>
      <c r="P362" s="88"/>
    </row>
  </sheetData>
  <mergeCells count="6">
    <mergeCell ref="A3:A5"/>
    <mergeCell ref="B3:H3"/>
    <mergeCell ref="I3:O3"/>
    <mergeCell ref="P3:P5"/>
    <mergeCell ref="I4:K4"/>
    <mergeCell ref="L4:N4"/>
  </mergeCells>
  <phoneticPr fontId="1"/>
  <pageMargins left="0.70866141732283472" right="0.78740157480314965" top="0.55118110236220474" bottom="0.59055118110236227" header="0.51181102362204722" footer="0.51181102362204722"/>
  <pageSetup paperSize="9" scale="6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9"/>
  <sheetViews>
    <sheetView zoomScaleNormal="100" workbookViewId="0">
      <pane xSplit="2" ySplit="9" topLeftCell="C10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10.625" style="122" customWidth="1"/>
    <col min="2" max="2" width="9.625" style="122" customWidth="1"/>
    <col min="3" max="13" width="8.125" style="122" customWidth="1"/>
    <col min="14" max="16384" width="9" style="122"/>
  </cols>
  <sheetData>
    <row r="1" spans="1:13" ht="24" customHeight="1" x14ac:dyDescent="0.15">
      <c r="A1" s="430" t="s">
        <v>225</v>
      </c>
      <c r="B1" s="133"/>
      <c r="C1" s="133"/>
      <c r="D1" s="133"/>
      <c r="E1" s="133"/>
      <c r="F1" s="133"/>
      <c r="G1" s="133"/>
      <c r="H1" s="133"/>
    </row>
    <row r="2" spans="1:13" ht="9" customHeight="1" x14ac:dyDescent="0.2">
      <c r="A2" s="146"/>
      <c r="B2" s="133"/>
      <c r="C2" s="133"/>
      <c r="D2" s="133"/>
      <c r="E2" s="133"/>
      <c r="F2" s="133"/>
      <c r="G2" s="133"/>
      <c r="H2" s="133"/>
    </row>
    <row r="3" spans="1:13" ht="12.75" customHeight="1" x14ac:dyDescent="0.15">
      <c r="A3" s="145" t="s">
        <v>224</v>
      </c>
      <c r="B3" s="133"/>
      <c r="C3" s="133"/>
      <c r="D3" s="133"/>
      <c r="E3" s="133"/>
      <c r="F3" s="133"/>
      <c r="G3" s="133"/>
      <c r="H3" s="144"/>
    </row>
    <row r="4" spans="1:13" ht="12.75" customHeight="1" x14ac:dyDescent="0.15">
      <c r="A4" s="145" t="s">
        <v>223</v>
      </c>
      <c r="B4" s="133"/>
      <c r="C4" s="133"/>
      <c r="D4" s="133"/>
      <c r="E4" s="133"/>
      <c r="F4" s="133"/>
      <c r="G4" s="133"/>
      <c r="H4" s="144"/>
    </row>
    <row r="5" spans="1:13" ht="12.75" customHeight="1" x14ac:dyDescent="0.15">
      <c r="B5" s="133"/>
      <c r="C5" s="133"/>
      <c r="D5" s="133"/>
      <c r="E5" s="133"/>
      <c r="F5" s="133"/>
      <c r="G5" s="133"/>
      <c r="H5" s="144"/>
    </row>
    <row r="6" spans="1:13" ht="12.75" customHeight="1" x14ac:dyDescent="0.15">
      <c r="A6" s="145" t="s">
        <v>222</v>
      </c>
      <c r="B6" s="133"/>
      <c r="C6" s="133"/>
      <c r="D6" s="133"/>
      <c r="E6" s="133"/>
      <c r="F6" s="133"/>
      <c r="G6" s="133"/>
      <c r="H6" s="144"/>
    </row>
    <row r="7" spans="1:13" ht="9" customHeight="1" x14ac:dyDescent="0.2">
      <c r="A7" s="143"/>
      <c r="B7" s="123"/>
      <c r="C7" s="123"/>
      <c r="D7" s="123"/>
      <c r="E7" s="123"/>
      <c r="F7" s="123"/>
      <c r="G7" s="123"/>
      <c r="H7" s="123"/>
    </row>
    <row r="8" spans="1:13" s="140" customFormat="1" ht="17.25" customHeight="1" x14ac:dyDescent="0.15">
      <c r="A8" s="413" t="s">
        <v>221</v>
      </c>
      <c r="B8" s="142"/>
      <c r="C8" s="407" t="s">
        <v>220</v>
      </c>
      <c r="D8" s="407" t="s">
        <v>219</v>
      </c>
      <c r="E8" s="407" t="s">
        <v>218</v>
      </c>
      <c r="F8" s="407" t="s">
        <v>217</v>
      </c>
      <c r="G8" s="407" t="s">
        <v>216</v>
      </c>
      <c r="H8" s="407" t="s">
        <v>215</v>
      </c>
      <c r="I8" s="404" t="s">
        <v>214</v>
      </c>
      <c r="J8" s="404" t="s">
        <v>213</v>
      </c>
      <c r="K8" s="141" t="s">
        <v>212</v>
      </c>
      <c r="L8" s="404" t="s">
        <v>160</v>
      </c>
      <c r="M8" s="141" t="s">
        <v>155</v>
      </c>
    </row>
    <row r="9" spans="1:13" ht="9" customHeight="1" x14ac:dyDescent="0.15">
      <c r="A9" s="139"/>
      <c r="B9" s="138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</row>
    <row r="10" spans="1:13" ht="13.5" customHeight="1" x14ac:dyDescent="0.15">
      <c r="A10" s="67" t="s">
        <v>143</v>
      </c>
      <c r="B10" s="131" t="s">
        <v>94</v>
      </c>
      <c r="C10" s="128">
        <v>44845</v>
      </c>
      <c r="D10" s="128">
        <v>52243</v>
      </c>
      <c r="E10" s="128">
        <v>60756</v>
      </c>
      <c r="F10" s="128">
        <v>69889</v>
      </c>
      <c r="G10" s="128">
        <v>73333</v>
      </c>
      <c r="H10" s="128">
        <v>77829</v>
      </c>
      <c r="I10" s="128">
        <v>85157</v>
      </c>
      <c r="J10" s="128">
        <v>90110</v>
      </c>
      <c r="K10" s="127">
        <v>93623</v>
      </c>
      <c r="L10" s="127">
        <v>96560</v>
      </c>
      <c r="M10" s="127">
        <v>100303</v>
      </c>
    </row>
    <row r="11" spans="1:13" ht="13.5" customHeight="1" x14ac:dyDescent="0.15">
      <c r="A11" s="67"/>
      <c r="B11" s="131" t="s">
        <v>190</v>
      </c>
      <c r="C11" s="128">
        <v>193737</v>
      </c>
      <c r="D11" s="128">
        <v>204127</v>
      </c>
      <c r="E11" s="128">
        <v>219773</v>
      </c>
      <c r="F11" s="128">
        <v>237041</v>
      </c>
      <c r="G11" s="128">
        <v>245158</v>
      </c>
      <c r="H11" s="128">
        <v>249487</v>
      </c>
      <c r="I11" s="128">
        <v>254488</v>
      </c>
      <c r="J11" s="128">
        <v>255369</v>
      </c>
      <c r="K11" s="127">
        <v>256012</v>
      </c>
      <c r="L11" s="127">
        <v>254244</v>
      </c>
      <c r="M11" s="127">
        <v>253832</v>
      </c>
    </row>
    <row r="12" spans="1:13" ht="13.5" customHeight="1" x14ac:dyDescent="0.15">
      <c r="A12" s="67"/>
      <c r="B12" s="129" t="s">
        <v>87</v>
      </c>
      <c r="C12" s="128">
        <v>93044</v>
      </c>
      <c r="D12" s="128">
        <v>98152</v>
      </c>
      <c r="E12" s="128">
        <v>105386</v>
      </c>
      <c r="F12" s="128">
        <v>114535</v>
      </c>
      <c r="G12" s="128">
        <v>118609</v>
      </c>
      <c r="H12" s="128">
        <v>120486</v>
      </c>
      <c r="I12" s="128">
        <v>122989</v>
      </c>
      <c r="J12" s="128">
        <v>123294</v>
      </c>
      <c r="K12" s="127">
        <v>122903</v>
      </c>
      <c r="L12" s="127">
        <v>121433</v>
      </c>
      <c r="M12" s="127">
        <v>121575</v>
      </c>
    </row>
    <row r="13" spans="1:13" ht="13.5" customHeight="1" x14ac:dyDescent="0.15">
      <c r="A13" s="67"/>
      <c r="B13" s="129" t="s">
        <v>86</v>
      </c>
      <c r="C13" s="128">
        <v>100693</v>
      </c>
      <c r="D13" s="128">
        <v>105975</v>
      </c>
      <c r="E13" s="128">
        <v>114387</v>
      </c>
      <c r="F13" s="128">
        <v>122506</v>
      </c>
      <c r="G13" s="128">
        <v>126549</v>
      </c>
      <c r="H13" s="128">
        <v>129001</v>
      </c>
      <c r="I13" s="128">
        <v>131499</v>
      </c>
      <c r="J13" s="128">
        <v>132075</v>
      </c>
      <c r="K13" s="127">
        <v>133109</v>
      </c>
      <c r="L13" s="127">
        <v>132811</v>
      </c>
      <c r="M13" s="127">
        <v>132257</v>
      </c>
    </row>
    <row r="14" spans="1:13" ht="9" customHeight="1" x14ac:dyDescent="0.15">
      <c r="A14" s="67"/>
      <c r="B14" s="131"/>
      <c r="C14" s="128"/>
      <c r="D14" s="128"/>
      <c r="E14" s="128"/>
      <c r="F14" s="128"/>
      <c r="G14" s="128"/>
      <c r="H14" s="128"/>
      <c r="I14" s="128"/>
      <c r="K14" s="133"/>
      <c r="L14" s="133"/>
      <c r="M14" s="133"/>
    </row>
    <row r="15" spans="1:13" ht="13.5" customHeight="1" x14ac:dyDescent="0.15">
      <c r="A15" s="67" t="s">
        <v>211</v>
      </c>
      <c r="B15" s="131" t="s">
        <v>94</v>
      </c>
      <c r="C15" s="128">
        <v>25972</v>
      </c>
      <c r="D15" s="128">
        <v>28849</v>
      </c>
      <c r="E15" s="128">
        <v>32220</v>
      </c>
      <c r="F15" s="128">
        <v>35273</v>
      </c>
      <c r="G15" s="128">
        <v>35593</v>
      </c>
      <c r="H15" s="128">
        <v>36768</v>
      </c>
      <c r="I15" s="128">
        <v>39175</v>
      </c>
      <c r="J15" s="128">
        <v>40685</v>
      </c>
      <c r="K15" s="127">
        <v>40895</v>
      </c>
      <c r="L15" s="127">
        <v>41963</v>
      </c>
      <c r="M15" s="127">
        <v>44046</v>
      </c>
    </row>
    <row r="16" spans="1:13" ht="13.5" customHeight="1" x14ac:dyDescent="0.15">
      <c r="A16" s="67"/>
      <c r="B16" s="131" t="s">
        <v>190</v>
      </c>
      <c r="C16" s="128">
        <v>101004</v>
      </c>
      <c r="D16" s="128">
        <v>101371</v>
      </c>
      <c r="E16" s="128">
        <v>103934</v>
      </c>
      <c r="F16" s="128">
        <v>104861</v>
      </c>
      <c r="G16" s="128">
        <v>103956</v>
      </c>
      <c r="H16" s="128">
        <v>102544</v>
      </c>
      <c r="I16" s="128">
        <v>102014</v>
      </c>
      <c r="J16" s="128">
        <v>101075</v>
      </c>
      <c r="K16" s="127">
        <v>98371</v>
      </c>
      <c r="L16" s="127">
        <v>97523</v>
      </c>
      <c r="M16" s="127">
        <v>99208</v>
      </c>
    </row>
    <row r="17" spans="1:13" ht="13.5" customHeight="1" x14ac:dyDescent="0.15">
      <c r="A17" s="67"/>
      <c r="B17" s="129" t="s">
        <v>87</v>
      </c>
      <c r="C17" s="128">
        <v>48003</v>
      </c>
      <c r="D17" s="128">
        <v>48152</v>
      </c>
      <c r="E17" s="128">
        <v>49216</v>
      </c>
      <c r="F17" s="128">
        <v>50058</v>
      </c>
      <c r="G17" s="128">
        <v>49601</v>
      </c>
      <c r="H17" s="128">
        <v>49030</v>
      </c>
      <c r="I17" s="128">
        <v>48992</v>
      </c>
      <c r="J17" s="128">
        <v>48849</v>
      </c>
      <c r="K17" s="127">
        <v>47180</v>
      </c>
      <c r="L17" s="127">
        <v>46251</v>
      </c>
      <c r="M17" s="127">
        <v>47518</v>
      </c>
    </row>
    <row r="18" spans="1:13" ht="13.5" customHeight="1" x14ac:dyDescent="0.15">
      <c r="A18" s="67"/>
      <c r="B18" s="129" t="s">
        <v>86</v>
      </c>
      <c r="C18" s="128">
        <v>53001</v>
      </c>
      <c r="D18" s="128">
        <v>53219</v>
      </c>
      <c r="E18" s="128">
        <v>54718</v>
      </c>
      <c r="F18" s="128">
        <v>54803</v>
      </c>
      <c r="G18" s="128">
        <v>54355</v>
      </c>
      <c r="H18" s="128">
        <v>53514</v>
      </c>
      <c r="I18" s="128">
        <v>53022</v>
      </c>
      <c r="J18" s="128">
        <v>52226</v>
      </c>
      <c r="K18" s="127">
        <v>51191</v>
      </c>
      <c r="L18" s="127">
        <v>51272</v>
      </c>
      <c r="M18" s="127">
        <v>51690</v>
      </c>
    </row>
    <row r="19" spans="1:13" ht="9" customHeight="1" x14ac:dyDescent="0.15">
      <c r="A19" s="67"/>
      <c r="B19" s="131"/>
      <c r="C19" s="128"/>
      <c r="D19" s="128"/>
      <c r="E19" s="128"/>
      <c r="F19" s="128"/>
      <c r="G19" s="128"/>
      <c r="H19" s="128"/>
      <c r="I19" s="128"/>
      <c r="K19" s="133"/>
      <c r="L19" s="133"/>
      <c r="M19" s="133"/>
    </row>
    <row r="20" spans="1:13" ht="13.5" customHeight="1" x14ac:dyDescent="0.15">
      <c r="A20" s="67" t="s">
        <v>210</v>
      </c>
      <c r="B20" s="131" t="s">
        <v>94</v>
      </c>
      <c r="C20" s="128">
        <v>3047</v>
      </c>
      <c r="D20" s="128">
        <v>3715</v>
      </c>
      <c r="E20" s="128">
        <v>4821</v>
      </c>
      <c r="F20" s="128">
        <v>5516</v>
      </c>
      <c r="G20" s="128">
        <v>5506</v>
      </c>
      <c r="H20" s="128">
        <v>5835</v>
      </c>
      <c r="I20" s="128">
        <v>6345</v>
      </c>
      <c r="J20" s="128">
        <v>6583</v>
      </c>
      <c r="K20" s="127">
        <v>6993</v>
      </c>
      <c r="L20" s="127">
        <v>7012</v>
      </c>
      <c r="M20" s="127">
        <v>7124</v>
      </c>
    </row>
    <row r="21" spans="1:13" ht="13.5" customHeight="1" x14ac:dyDescent="0.15">
      <c r="A21" s="67"/>
      <c r="B21" s="131" t="s">
        <v>190</v>
      </c>
      <c r="C21" s="128">
        <v>12909</v>
      </c>
      <c r="D21" s="128">
        <v>14448</v>
      </c>
      <c r="E21" s="128">
        <v>17392</v>
      </c>
      <c r="F21" s="128">
        <v>19260</v>
      </c>
      <c r="G21" s="128">
        <v>18998</v>
      </c>
      <c r="H21" s="128">
        <v>19249</v>
      </c>
      <c r="I21" s="128">
        <v>19926</v>
      </c>
      <c r="J21" s="128">
        <v>19651</v>
      </c>
      <c r="K21" s="127">
        <v>19846</v>
      </c>
      <c r="L21" s="127">
        <v>19361</v>
      </c>
      <c r="M21" s="127">
        <v>18908</v>
      </c>
    </row>
    <row r="22" spans="1:13" ht="13.5" customHeight="1" x14ac:dyDescent="0.15">
      <c r="A22" s="67"/>
      <c r="B22" s="129" t="s">
        <v>87</v>
      </c>
      <c r="C22" s="128">
        <v>6275</v>
      </c>
      <c r="D22" s="128">
        <v>7027</v>
      </c>
      <c r="E22" s="128">
        <v>8454</v>
      </c>
      <c r="F22" s="128">
        <v>9379</v>
      </c>
      <c r="G22" s="128">
        <v>9229</v>
      </c>
      <c r="H22" s="128">
        <v>9334</v>
      </c>
      <c r="I22" s="128">
        <v>9696</v>
      </c>
      <c r="J22" s="128">
        <v>9513</v>
      </c>
      <c r="K22" s="127">
        <v>9610</v>
      </c>
      <c r="L22" s="127">
        <v>9304</v>
      </c>
      <c r="M22" s="127">
        <v>9130</v>
      </c>
    </row>
    <row r="23" spans="1:13" ht="13.5" customHeight="1" x14ac:dyDescent="0.15">
      <c r="A23" s="67"/>
      <c r="B23" s="129" t="s">
        <v>86</v>
      </c>
      <c r="C23" s="128">
        <v>6634</v>
      </c>
      <c r="D23" s="128">
        <v>7421</v>
      </c>
      <c r="E23" s="128">
        <v>8938</v>
      </c>
      <c r="F23" s="128">
        <v>9881</v>
      </c>
      <c r="G23" s="128">
        <v>9767</v>
      </c>
      <c r="H23" s="128">
        <v>9915</v>
      </c>
      <c r="I23" s="128">
        <v>10230</v>
      </c>
      <c r="J23" s="128">
        <v>10138</v>
      </c>
      <c r="K23" s="127">
        <v>10236</v>
      </c>
      <c r="L23" s="127">
        <v>10057</v>
      </c>
      <c r="M23" s="127">
        <v>9778</v>
      </c>
    </row>
    <row r="24" spans="1:13" ht="9" customHeight="1" x14ac:dyDescent="0.15">
      <c r="A24" s="67"/>
      <c r="B24" s="131"/>
      <c r="C24" s="128"/>
      <c r="D24" s="128"/>
      <c r="E24" s="128"/>
      <c r="F24" s="128"/>
      <c r="G24" s="128"/>
      <c r="H24" s="128"/>
      <c r="I24" s="128"/>
      <c r="K24" s="133"/>
      <c r="L24" s="133"/>
      <c r="M24" s="133"/>
    </row>
    <row r="25" spans="1:13" ht="13.5" customHeight="1" x14ac:dyDescent="0.15">
      <c r="A25" s="67" t="s">
        <v>209</v>
      </c>
      <c r="B25" s="131" t="s">
        <v>94</v>
      </c>
      <c r="C25" s="128">
        <v>1151</v>
      </c>
      <c r="D25" s="128">
        <v>1648</v>
      </c>
      <c r="E25" s="128">
        <v>1996</v>
      </c>
      <c r="F25" s="128">
        <v>2195</v>
      </c>
      <c r="G25" s="128">
        <v>2253</v>
      </c>
      <c r="H25" s="128">
        <v>2294</v>
      </c>
      <c r="I25" s="128">
        <v>2366</v>
      </c>
      <c r="J25" s="128">
        <v>2706</v>
      </c>
      <c r="K25" s="127">
        <v>2843</v>
      </c>
      <c r="L25" s="127">
        <v>2804</v>
      </c>
      <c r="M25" s="127">
        <v>2918</v>
      </c>
    </row>
    <row r="26" spans="1:13" ht="13.5" customHeight="1" x14ac:dyDescent="0.15">
      <c r="A26" s="67"/>
      <c r="B26" s="131" t="s">
        <v>190</v>
      </c>
      <c r="C26" s="128">
        <v>5491</v>
      </c>
      <c r="D26" s="128">
        <v>7100</v>
      </c>
      <c r="E26" s="128">
        <v>8131</v>
      </c>
      <c r="F26" s="128">
        <v>8538</v>
      </c>
      <c r="G26" s="128">
        <v>8576</v>
      </c>
      <c r="H26" s="128">
        <v>8638</v>
      </c>
      <c r="I26" s="128">
        <v>8438</v>
      </c>
      <c r="J26" s="128">
        <v>8726</v>
      </c>
      <c r="K26" s="127">
        <v>8797</v>
      </c>
      <c r="L26" s="127">
        <v>8306</v>
      </c>
      <c r="M26" s="127">
        <v>8265</v>
      </c>
    </row>
    <row r="27" spans="1:13" ht="13.5" customHeight="1" x14ac:dyDescent="0.15">
      <c r="A27" s="67"/>
      <c r="B27" s="129" t="s">
        <v>87</v>
      </c>
      <c r="C27" s="128">
        <v>2636</v>
      </c>
      <c r="D27" s="128">
        <v>3425</v>
      </c>
      <c r="E27" s="128">
        <v>3907</v>
      </c>
      <c r="F27" s="128">
        <v>4126</v>
      </c>
      <c r="G27" s="128">
        <v>4134</v>
      </c>
      <c r="H27" s="128">
        <v>4158</v>
      </c>
      <c r="I27" s="128">
        <v>4025</v>
      </c>
      <c r="J27" s="128">
        <v>4141</v>
      </c>
      <c r="K27" s="127">
        <v>4155</v>
      </c>
      <c r="L27" s="127">
        <v>3890</v>
      </c>
      <c r="M27" s="127">
        <v>3883</v>
      </c>
    </row>
    <row r="28" spans="1:13" ht="13.5" customHeight="1" x14ac:dyDescent="0.15">
      <c r="A28" s="67"/>
      <c r="B28" s="129" t="s">
        <v>86</v>
      </c>
      <c r="C28" s="128">
        <v>2855</v>
      </c>
      <c r="D28" s="128">
        <v>3675</v>
      </c>
      <c r="E28" s="128">
        <v>4224</v>
      </c>
      <c r="F28" s="128">
        <v>4412</v>
      </c>
      <c r="G28" s="128">
        <v>4442</v>
      </c>
      <c r="H28" s="128">
        <v>4480</v>
      </c>
      <c r="I28" s="128">
        <v>4413</v>
      </c>
      <c r="J28" s="128">
        <v>4585</v>
      </c>
      <c r="K28" s="127">
        <v>4642</v>
      </c>
      <c r="L28" s="127">
        <v>4416</v>
      </c>
      <c r="M28" s="127">
        <v>4382</v>
      </c>
    </row>
    <row r="29" spans="1:13" ht="9" customHeight="1" x14ac:dyDescent="0.15">
      <c r="A29" s="67"/>
      <c r="B29" s="131"/>
      <c r="C29" s="128"/>
      <c r="D29" s="128"/>
      <c r="E29" s="128"/>
      <c r="F29" s="128"/>
      <c r="G29" s="128"/>
      <c r="H29" s="128"/>
      <c r="I29" s="128"/>
      <c r="K29" s="133"/>
      <c r="L29" s="133"/>
      <c r="M29" s="133"/>
    </row>
    <row r="30" spans="1:13" ht="13.5" customHeight="1" x14ac:dyDescent="0.15">
      <c r="A30" s="67" t="s">
        <v>208</v>
      </c>
      <c r="B30" s="131" t="s">
        <v>94</v>
      </c>
      <c r="C30" s="128">
        <v>378</v>
      </c>
      <c r="D30" s="128">
        <v>909</v>
      </c>
      <c r="E30" s="128">
        <v>1152</v>
      </c>
      <c r="F30" s="128">
        <v>1249</v>
      </c>
      <c r="G30" s="128">
        <v>1287</v>
      </c>
      <c r="H30" s="128">
        <v>1233</v>
      </c>
      <c r="I30" s="128">
        <v>1365</v>
      </c>
      <c r="J30" s="128">
        <v>1406</v>
      </c>
      <c r="K30" s="127">
        <v>1416</v>
      </c>
      <c r="L30" s="127">
        <v>1389</v>
      </c>
      <c r="M30" s="127">
        <v>1133</v>
      </c>
    </row>
    <row r="31" spans="1:13" ht="13.5" customHeight="1" x14ac:dyDescent="0.15">
      <c r="A31" s="67"/>
      <c r="B31" s="131" t="s">
        <v>190</v>
      </c>
      <c r="C31" s="128">
        <v>1748</v>
      </c>
      <c r="D31" s="128">
        <v>3528</v>
      </c>
      <c r="E31" s="128">
        <v>4426</v>
      </c>
      <c r="F31" s="128">
        <v>4651</v>
      </c>
      <c r="G31" s="128">
        <v>4697</v>
      </c>
      <c r="H31" s="128">
        <v>4446</v>
      </c>
      <c r="I31" s="128">
        <v>4694</v>
      </c>
      <c r="J31" s="128">
        <v>4576</v>
      </c>
      <c r="K31" s="127">
        <v>4486</v>
      </c>
      <c r="L31" s="127">
        <v>4320</v>
      </c>
      <c r="M31" s="127">
        <v>3447</v>
      </c>
    </row>
    <row r="32" spans="1:13" ht="13.5" customHeight="1" x14ac:dyDescent="0.15">
      <c r="A32" s="67"/>
      <c r="B32" s="129" t="s">
        <v>87</v>
      </c>
      <c r="C32" s="128">
        <v>867</v>
      </c>
      <c r="D32" s="128">
        <v>1728</v>
      </c>
      <c r="E32" s="128">
        <v>2143</v>
      </c>
      <c r="F32" s="128">
        <v>2269</v>
      </c>
      <c r="G32" s="128">
        <v>2278</v>
      </c>
      <c r="H32" s="128">
        <v>2114</v>
      </c>
      <c r="I32" s="128">
        <v>2230</v>
      </c>
      <c r="J32" s="128">
        <v>2150</v>
      </c>
      <c r="K32" s="127">
        <v>2135</v>
      </c>
      <c r="L32" s="127">
        <v>2019</v>
      </c>
      <c r="M32" s="127">
        <v>1607</v>
      </c>
    </row>
    <row r="33" spans="1:13" ht="13.5" customHeight="1" x14ac:dyDescent="0.15">
      <c r="A33" s="67"/>
      <c r="B33" s="129" t="s">
        <v>86</v>
      </c>
      <c r="C33" s="128">
        <v>881</v>
      </c>
      <c r="D33" s="128">
        <v>1800</v>
      </c>
      <c r="E33" s="128">
        <v>2283</v>
      </c>
      <c r="F33" s="128">
        <v>2382</v>
      </c>
      <c r="G33" s="128">
        <v>2419</v>
      </c>
      <c r="H33" s="128">
        <v>2332</v>
      </c>
      <c r="I33" s="128">
        <v>2464</v>
      </c>
      <c r="J33" s="128">
        <v>2426</v>
      </c>
      <c r="K33" s="127">
        <v>2351</v>
      </c>
      <c r="L33" s="127">
        <v>2301</v>
      </c>
      <c r="M33" s="127">
        <v>1840</v>
      </c>
    </row>
    <row r="34" spans="1:13" ht="9" customHeight="1" x14ac:dyDescent="0.15">
      <c r="A34" s="67"/>
      <c r="B34" s="131"/>
      <c r="C34" s="128"/>
      <c r="D34" s="128"/>
      <c r="E34" s="128"/>
      <c r="F34" s="128"/>
      <c r="G34" s="128"/>
      <c r="H34" s="128"/>
      <c r="I34" s="128"/>
      <c r="K34" s="133"/>
      <c r="L34" s="133"/>
      <c r="M34" s="133"/>
    </row>
    <row r="35" spans="1:13" ht="13.5" customHeight="1" x14ac:dyDescent="0.15">
      <c r="A35" s="67" t="s">
        <v>207</v>
      </c>
      <c r="B35" s="131" t="s">
        <v>94</v>
      </c>
      <c r="C35" s="128">
        <v>238</v>
      </c>
      <c r="D35" s="128">
        <v>314</v>
      </c>
      <c r="E35" s="128">
        <v>530</v>
      </c>
      <c r="F35" s="128">
        <v>574</v>
      </c>
      <c r="G35" s="128">
        <v>591</v>
      </c>
      <c r="H35" s="128">
        <v>594</v>
      </c>
      <c r="I35" s="128">
        <v>598</v>
      </c>
      <c r="J35" s="128">
        <v>627</v>
      </c>
      <c r="K35" s="127">
        <v>605</v>
      </c>
      <c r="L35" s="127">
        <v>619</v>
      </c>
      <c r="M35" s="127">
        <v>609</v>
      </c>
    </row>
    <row r="36" spans="1:13" ht="13.5" customHeight="1" x14ac:dyDescent="0.15">
      <c r="A36" s="67"/>
      <c r="B36" s="131" t="s">
        <v>190</v>
      </c>
      <c r="C36" s="128">
        <v>1306</v>
      </c>
      <c r="D36" s="128">
        <v>1492</v>
      </c>
      <c r="E36" s="128">
        <v>2193</v>
      </c>
      <c r="F36" s="128">
        <v>2375</v>
      </c>
      <c r="G36" s="128">
        <v>2441</v>
      </c>
      <c r="H36" s="128">
        <v>2391</v>
      </c>
      <c r="I36" s="128">
        <v>2314</v>
      </c>
      <c r="J36" s="128">
        <v>2265</v>
      </c>
      <c r="K36" s="127">
        <v>2174</v>
      </c>
      <c r="L36" s="127">
        <v>2111</v>
      </c>
      <c r="M36" s="127">
        <v>1942</v>
      </c>
    </row>
    <row r="37" spans="1:13" ht="13.5" customHeight="1" x14ac:dyDescent="0.15">
      <c r="A37" s="67"/>
      <c r="B37" s="129" t="s">
        <v>87</v>
      </c>
      <c r="C37" s="128">
        <v>618</v>
      </c>
      <c r="D37" s="128">
        <v>713</v>
      </c>
      <c r="E37" s="128">
        <v>1051</v>
      </c>
      <c r="F37" s="128">
        <v>1144</v>
      </c>
      <c r="G37" s="128">
        <v>1176</v>
      </c>
      <c r="H37" s="128">
        <v>1155</v>
      </c>
      <c r="I37" s="128">
        <v>1111</v>
      </c>
      <c r="J37" s="128">
        <v>1100</v>
      </c>
      <c r="K37" s="127">
        <v>1048</v>
      </c>
      <c r="L37" s="127">
        <v>1028</v>
      </c>
      <c r="M37" s="127">
        <v>929</v>
      </c>
    </row>
    <row r="38" spans="1:13" ht="13.5" customHeight="1" x14ac:dyDescent="0.15">
      <c r="A38" s="67"/>
      <c r="B38" s="129" t="s">
        <v>86</v>
      </c>
      <c r="C38" s="128">
        <v>688</v>
      </c>
      <c r="D38" s="128">
        <v>779</v>
      </c>
      <c r="E38" s="128">
        <v>1142</v>
      </c>
      <c r="F38" s="128">
        <v>1231</v>
      </c>
      <c r="G38" s="128">
        <v>1265</v>
      </c>
      <c r="H38" s="128">
        <v>1236</v>
      </c>
      <c r="I38" s="128">
        <v>1203</v>
      </c>
      <c r="J38" s="128">
        <v>1165</v>
      </c>
      <c r="K38" s="127">
        <v>1126</v>
      </c>
      <c r="L38" s="127">
        <v>1083</v>
      </c>
      <c r="M38" s="127">
        <v>1013</v>
      </c>
    </row>
    <row r="39" spans="1:13" ht="9" customHeight="1" x14ac:dyDescent="0.15">
      <c r="A39" s="67"/>
      <c r="B39" s="131"/>
      <c r="C39" s="128"/>
      <c r="D39" s="128"/>
      <c r="E39" s="128"/>
      <c r="F39" s="128"/>
      <c r="G39" s="128"/>
      <c r="H39" s="128"/>
      <c r="I39" s="128"/>
      <c r="K39" s="133"/>
      <c r="L39" s="133"/>
      <c r="M39" s="133"/>
    </row>
    <row r="40" spans="1:13" ht="13.5" customHeight="1" x14ac:dyDescent="0.15">
      <c r="A40" s="67" t="s">
        <v>206</v>
      </c>
      <c r="B40" s="131" t="s">
        <v>94</v>
      </c>
      <c r="C40" s="128">
        <v>1255</v>
      </c>
      <c r="D40" s="128">
        <v>1513</v>
      </c>
      <c r="E40" s="128">
        <v>1713</v>
      </c>
      <c r="F40" s="128">
        <v>1986</v>
      </c>
      <c r="G40" s="128">
        <v>1857</v>
      </c>
      <c r="H40" s="128">
        <v>1854</v>
      </c>
      <c r="I40" s="128">
        <v>1863</v>
      </c>
      <c r="J40" s="128">
        <v>1928</v>
      </c>
      <c r="K40" s="127">
        <v>1991</v>
      </c>
      <c r="L40" s="127">
        <v>2045</v>
      </c>
      <c r="M40" s="127">
        <v>2127</v>
      </c>
    </row>
    <row r="41" spans="1:13" ht="13.5" customHeight="1" x14ac:dyDescent="0.15">
      <c r="A41" s="67"/>
      <c r="B41" s="131" t="s">
        <v>190</v>
      </c>
      <c r="C41" s="128">
        <v>6350</v>
      </c>
      <c r="D41" s="128">
        <v>6807</v>
      </c>
      <c r="E41" s="128">
        <v>7140</v>
      </c>
      <c r="F41" s="128">
        <v>8193</v>
      </c>
      <c r="G41" s="128">
        <v>7606</v>
      </c>
      <c r="H41" s="128">
        <v>7182</v>
      </c>
      <c r="I41" s="128">
        <v>7044</v>
      </c>
      <c r="J41" s="128">
        <v>7044</v>
      </c>
      <c r="K41" s="127">
        <v>7282</v>
      </c>
      <c r="L41" s="127">
        <v>7513</v>
      </c>
      <c r="M41" s="127">
        <v>7309</v>
      </c>
    </row>
    <row r="42" spans="1:13" ht="13.5" customHeight="1" x14ac:dyDescent="0.15">
      <c r="A42" s="67"/>
      <c r="B42" s="129" t="s">
        <v>87</v>
      </c>
      <c r="C42" s="128">
        <v>3386</v>
      </c>
      <c r="D42" s="128">
        <v>3603</v>
      </c>
      <c r="E42" s="128">
        <v>3657</v>
      </c>
      <c r="F42" s="128">
        <v>4243</v>
      </c>
      <c r="G42" s="128">
        <v>3951</v>
      </c>
      <c r="H42" s="128">
        <v>3623</v>
      </c>
      <c r="I42" s="128">
        <v>3546</v>
      </c>
      <c r="J42" s="128">
        <v>3596</v>
      </c>
      <c r="K42" s="127">
        <v>3936</v>
      </c>
      <c r="L42" s="127">
        <v>4228</v>
      </c>
      <c r="M42" s="127">
        <v>3989</v>
      </c>
    </row>
    <row r="43" spans="1:13" ht="13.5" customHeight="1" x14ac:dyDescent="0.15">
      <c r="A43" s="67"/>
      <c r="B43" s="129" t="s">
        <v>86</v>
      </c>
      <c r="C43" s="128">
        <v>2964</v>
      </c>
      <c r="D43" s="128">
        <v>3204</v>
      </c>
      <c r="E43" s="128">
        <v>3483</v>
      </c>
      <c r="F43" s="128">
        <v>3950</v>
      </c>
      <c r="G43" s="128">
        <v>3655</v>
      </c>
      <c r="H43" s="128">
        <v>3559</v>
      </c>
      <c r="I43" s="128">
        <v>3498</v>
      </c>
      <c r="J43" s="128">
        <v>3448</v>
      </c>
      <c r="K43" s="127">
        <v>3346</v>
      </c>
      <c r="L43" s="127">
        <v>3285</v>
      </c>
      <c r="M43" s="127">
        <v>3320</v>
      </c>
    </row>
    <row r="44" spans="1:13" ht="9" customHeight="1" x14ac:dyDescent="0.15">
      <c r="A44" s="67"/>
      <c r="B44" s="129"/>
      <c r="C44" s="128"/>
      <c r="D44" s="128"/>
      <c r="E44" s="128"/>
      <c r="F44" s="128"/>
      <c r="G44" s="128"/>
      <c r="H44" s="128"/>
      <c r="I44" s="128"/>
      <c r="J44" s="128"/>
      <c r="K44" s="127"/>
      <c r="L44" s="127"/>
      <c r="M44" s="127"/>
    </row>
    <row r="45" spans="1:13" ht="13.5" customHeight="1" x14ac:dyDescent="0.15">
      <c r="A45" s="67" t="s">
        <v>205</v>
      </c>
      <c r="B45" s="131" t="s">
        <v>94</v>
      </c>
      <c r="C45" s="128">
        <v>1019</v>
      </c>
      <c r="D45" s="128">
        <v>1406</v>
      </c>
      <c r="E45" s="128">
        <v>1817</v>
      </c>
      <c r="F45" s="128">
        <v>2386</v>
      </c>
      <c r="G45" s="128">
        <v>2923</v>
      </c>
      <c r="H45" s="128">
        <v>3176</v>
      </c>
      <c r="I45" s="128">
        <v>3478</v>
      </c>
      <c r="J45" s="128">
        <v>3882</v>
      </c>
      <c r="K45" s="127">
        <v>3946</v>
      </c>
      <c r="L45" s="127">
        <v>4590</v>
      </c>
      <c r="M45" s="127">
        <v>4909</v>
      </c>
    </row>
    <row r="46" spans="1:13" ht="13.5" customHeight="1" x14ac:dyDescent="0.15">
      <c r="A46" s="67"/>
      <c r="B46" s="131" t="s">
        <v>190</v>
      </c>
      <c r="C46" s="128">
        <v>5363</v>
      </c>
      <c r="D46" s="128">
        <v>6216</v>
      </c>
      <c r="E46" s="128">
        <v>7786</v>
      </c>
      <c r="F46" s="128">
        <v>9641</v>
      </c>
      <c r="G46" s="128">
        <v>11319</v>
      </c>
      <c r="H46" s="128">
        <v>11865</v>
      </c>
      <c r="I46" s="128">
        <v>12482</v>
      </c>
      <c r="J46" s="128">
        <v>13007</v>
      </c>
      <c r="K46" s="127">
        <v>12666</v>
      </c>
      <c r="L46" s="127">
        <v>13703</v>
      </c>
      <c r="M46" s="127">
        <v>14100</v>
      </c>
    </row>
    <row r="47" spans="1:13" ht="13.5" customHeight="1" x14ac:dyDescent="0.15">
      <c r="A47" s="67"/>
      <c r="B47" s="129" t="s">
        <v>87</v>
      </c>
      <c r="C47" s="128">
        <v>2522</v>
      </c>
      <c r="D47" s="128">
        <v>2978</v>
      </c>
      <c r="E47" s="128">
        <v>3742</v>
      </c>
      <c r="F47" s="128">
        <v>4667</v>
      </c>
      <c r="G47" s="128">
        <v>5468</v>
      </c>
      <c r="H47" s="128">
        <v>5685</v>
      </c>
      <c r="I47" s="128">
        <v>5950</v>
      </c>
      <c r="J47" s="128">
        <v>6223</v>
      </c>
      <c r="K47" s="127">
        <v>6007</v>
      </c>
      <c r="L47" s="127">
        <v>6489</v>
      </c>
      <c r="M47" s="127">
        <v>6767</v>
      </c>
    </row>
    <row r="48" spans="1:13" ht="13.5" customHeight="1" x14ac:dyDescent="0.15">
      <c r="A48" s="67"/>
      <c r="B48" s="129" t="s">
        <v>86</v>
      </c>
      <c r="C48" s="128">
        <v>2841</v>
      </c>
      <c r="D48" s="128">
        <v>3238</v>
      </c>
      <c r="E48" s="128">
        <v>4044</v>
      </c>
      <c r="F48" s="128">
        <v>4974</v>
      </c>
      <c r="G48" s="128">
        <v>5851</v>
      </c>
      <c r="H48" s="128">
        <v>6180</v>
      </c>
      <c r="I48" s="128">
        <v>6532</v>
      </c>
      <c r="J48" s="128">
        <v>6784</v>
      </c>
      <c r="K48" s="127">
        <v>6659</v>
      </c>
      <c r="L48" s="127">
        <v>7214</v>
      </c>
      <c r="M48" s="127">
        <v>7333</v>
      </c>
    </row>
    <row r="49" spans="1:13" ht="9" customHeight="1" x14ac:dyDescent="0.15">
      <c r="A49" s="67"/>
      <c r="B49" s="131"/>
      <c r="C49" s="128"/>
      <c r="D49" s="128"/>
      <c r="E49" s="128"/>
      <c r="F49" s="128"/>
      <c r="G49" s="128"/>
      <c r="H49" s="128"/>
      <c r="I49" s="128"/>
      <c r="K49" s="133"/>
      <c r="L49" s="133"/>
      <c r="M49" s="133"/>
    </row>
    <row r="50" spans="1:13" ht="13.5" customHeight="1" x14ac:dyDescent="0.15">
      <c r="A50" s="67" t="s">
        <v>204</v>
      </c>
      <c r="B50" s="131" t="s">
        <v>94</v>
      </c>
      <c r="C50" s="128">
        <v>875</v>
      </c>
      <c r="D50" s="128">
        <v>941</v>
      </c>
      <c r="E50" s="128">
        <v>1029</v>
      </c>
      <c r="F50" s="128">
        <v>1107</v>
      </c>
      <c r="G50" s="128">
        <v>1379</v>
      </c>
      <c r="H50" s="128">
        <v>1307</v>
      </c>
      <c r="I50" s="128">
        <v>1377</v>
      </c>
      <c r="J50" s="128">
        <v>1430</v>
      </c>
      <c r="K50" s="127">
        <v>1456</v>
      </c>
      <c r="L50" s="127">
        <v>1492</v>
      </c>
      <c r="M50" s="127">
        <v>1510</v>
      </c>
    </row>
    <row r="51" spans="1:13" ht="13.5" customHeight="1" x14ac:dyDescent="0.15">
      <c r="A51" s="67"/>
      <c r="B51" s="131" t="s">
        <v>190</v>
      </c>
      <c r="C51" s="128">
        <v>4508</v>
      </c>
      <c r="D51" s="128">
        <v>4542</v>
      </c>
      <c r="E51" s="128">
        <v>4649</v>
      </c>
      <c r="F51" s="128">
        <v>4758</v>
      </c>
      <c r="G51" s="128">
        <v>5854</v>
      </c>
      <c r="H51" s="128">
        <v>5450</v>
      </c>
      <c r="I51" s="128">
        <v>5420</v>
      </c>
      <c r="J51" s="128">
        <v>5389</v>
      </c>
      <c r="K51" s="127">
        <v>5231</v>
      </c>
      <c r="L51" s="127">
        <v>5004</v>
      </c>
      <c r="M51" s="127">
        <v>4757</v>
      </c>
    </row>
    <row r="52" spans="1:13" ht="13.5" customHeight="1" x14ac:dyDescent="0.15">
      <c r="A52" s="67"/>
      <c r="B52" s="129" t="s">
        <v>87</v>
      </c>
      <c r="C52" s="128">
        <v>2144</v>
      </c>
      <c r="D52" s="128">
        <v>2174</v>
      </c>
      <c r="E52" s="128">
        <v>2253</v>
      </c>
      <c r="F52" s="128">
        <v>2301</v>
      </c>
      <c r="G52" s="128">
        <v>2835</v>
      </c>
      <c r="H52" s="128">
        <v>2615</v>
      </c>
      <c r="I52" s="128">
        <v>2584</v>
      </c>
      <c r="J52" s="128">
        <v>2571</v>
      </c>
      <c r="K52" s="127">
        <v>2492</v>
      </c>
      <c r="L52" s="127">
        <v>2392</v>
      </c>
      <c r="M52" s="127">
        <v>2271</v>
      </c>
    </row>
    <row r="53" spans="1:13" ht="13.5" customHeight="1" x14ac:dyDescent="0.15">
      <c r="A53" s="67"/>
      <c r="B53" s="129" t="s">
        <v>86</v>
      </c>
      <c r="C53" s="128">
        <v>2364</v>
      </c>
      <c r="D53" s="128">
        <v>2368</v>
      </c>
      <c r="E53" s="128">
        <v>2396</v>
      </c>
      <c r="F53" s="128">
        <v>2457</v>
      </c>
      <c r="G53" s="128">
        <v>3019</v>
      </c>
      <c r="H53" s="128">
        <v>2835</v>
      </c>
      <c r="I53" s="128">
        <v>2836</v>
      </c>
      <c r="J53" s="128">
        <v>2818</v>
      </c>
      <c r="K53" s="127">
        <v>2739</v>
      </c>
      <c r="L53" s="127">
        <v>2612</v>
      </c>
      <c r="M53" s="127">
        <v>2486</v>
      </c>
    </row>
    <row r="54" spans="1:13" ht="9" customHeight="1" x14ac:dyDescent="0.15">
      <c r="A54" s="67"/>
      <c r="B54" s="129"/>
      <c r="C54" s="128"/>
      <c r="D54" s="128"/>
      <c r="E54" s="128"/>
      <c r="F54" s="128"/>
      <c r="G54" s="128"/>
      <c r="H54" s="128"/>
      <c r="I54" s="128"/>
      <c r="J54" s="128"/>
      <c r="K54" s="127"/>
      <c r="L54" s="127"/>
      <c r="M54" s="127"/>
    </row>
    <row r="55" spans="1:13" ht="13.5" customHeight="1" x14ac:dyDescent="0.15">
      <c r="A55" s="67" t="s">
        <v>203</v>
      </c>
      <c r="B55" s="131" t="s">
        <v>94</v>
      </c>
      <c r="C55" s="128">
        <v>1872</v>
      </c>
      <c r="D55" s="128">
        <v>2485</v>
      </c>
      <c r="E55" s="128">
        <v>3224</v>
      </c>
      <c r="F55" s="128">
        <v>4846</v>
      </c>
      <c r="G55" s="128">
        <v>5584</v>
      </c>
      <c r="H55" s="128">
        <v>6541</v>
      </c>
      <c r="I55" s="128">
        <v>8321</v>
      </c>
      <c r="J55" s="128">
        <v>9357</v>
      </c>
      <c r="K55" s="127">
        <v>10239</v>
      </c>
      <c r="L55" s="127">
        <v>10670</v>
      </c>
      <c r="M55" s="127">
        <v>11181</v>
      </c>
    </row>
    <row r="56" spans="1:13" ht="13.5" customHeight="1" x14ac:dyDescent="0.15">
      <c r="A56" s="67"/>
      <c r="B56" s="131" t="s">
        <v>190</v>
      </c>
      <c r="C56" s="128">
        <v>8465</v>
      </c>
      <c r="D56" s="128">
        <v>9963</v>
      </c>
      <c r="E56" s="128">
        <v>11719</v>
      </c>
      <c r="F56" s="128">
        <v>16322</v>
      </c>
      <c r="G56" s="128">
        <v>18542</v>
      </c>
      <c r="H56" s="128">
        <v>20889</v>
      </c>
      <c r="I56" s="128">
        <v>23317</v>
      </c>
      <c r="J56" s="128">
        <v>24111</v>
      </c>
      <c r="K56" s="127">
        <v>25671</v>
      </c>
      <c r="L56" s="127">
        <v>26031</v>
      </c>
      <c r="M56" s="127">
        <v>26270</v>
      </c>
    </row>
    <row r="57" spans="1:13" ht="13.5" customHeight="1" x14ac:dyDescent="0.15">
      <c r="A57" s="67"/>
      <c r="B57" s="129" t="s">
        <v>87</v>
      </c>
      <c r="C57" s="128">
        <v>4214</v>
      </c>
      <c r="D57" s="128">
        <v>5069</v>
      </c>
      <c r="E57" s="128">
        <v>5798</v>
      </c>
      <c r="F57" s="128">
        <v>8252</v>
      </c>
      <c r="G57" s="128">
        <v>9299</v>
      </c>
      <c r="H57" s="128">
        <v>10372</v>
      </c>
      <c r="I57" s="128">
        <v>11570</v>
      </c>
      <c r="J57" s="128">
        <v>11724</v>
      </c>
      <c r="K57" s="127">
        <v>12442</v>
      </c>
      <c r="L57" s="127">
        <v>12402</v>
      </c>
      <c r="M57" s="127">
        <v>12417</v>
      </c>
    </row>
    <row r="58" spans="1:13" ht="13.5" customHeight="1" x14ac:dyDescent="0.15">
      <c r="A58" s="67"/>
      <c r="B58" s="129" t="s">
        <v>86</v>
      </c>
      <c r="C58" s="128">
        <v>4251</v>
      </c>
      <c r="D58" s="128">
        <v>4894</v>
      </c>
      <c r="E58" s="128">
        <v>5921</v>
      </c>
      <c r="F58" s="128">
        <v>8070</v>
      </c>
      <c r="G58" s="128">
        <v>9243</v>
      </c>
      <c r="H58" s="128">
        <v>10517</v>
      </c>
      <c r="I58" s="128">
        <v>11747</v>
      </c>
      <c r="J58" s="128">
        <v>12387</v>
      </c>
      <c r="K58" s="127">
        <v>13229</v>
      </c>
      <c r="L58" s="127">
        <v>13629</v>
      </c>
      <c r="M58" s="127">
        <v>13853</v>
      </c>
    </row>
    <row r="59" spans="1:13" ht="9" customHeight="1" x14ac:dyDescent="0.15">
      <c r="A59" s="67"/>
      <c r="B59" s="129"/>
      <c r="C59" s="128"/>
      <c r="D59" s="128"/>
      <c r="E59" s="128"/>
      <c r="F59" s="128"/>
      <c r="G59" s="128"/>
      <c r="H59" s="128"/>
      <c r="I59" s="128"/>
      <c r="J59" s="128"/>
      <c r="K59" s="127"/>
      <c r="L59" s="127"/>
      <c r="M59" s="127"/>
    </row>
    <row r="60" spans="1:13" ht="13.5" customHeight="1" x14ac:dyDescent="0.15">
      <c r="A60" s="67" t="s">
        <v>202</v>
      </c>
      <c r="B60" s="131" t="s">
        <v>94</v>
      </c>
      <c r="C60" s="128">
        <v>644</v>
      </c>
      <c r="D60" s="128">
        <v>752</v>
      </c>
      <c r="E60" s="128">
        <v>728</v>
      </c>
      <c r="F60" s="128">
        <v>1044</v>
      </c>
      <c r="G60" s="128">
        <v>1135</v>
      </c>
      <c r="H60" s="128">
        <v>1291</v>
      </c>
      <c r="I60" s="128">
        <v>1588</v>
      </c>
      <c r="J60" s="128">
        <v>1671</v>
      </c>
      <c r="K60" s="127">
        <v>1745</v>
      </c>
      <c r="L60" s="127">
        <v>1800</v>
      </c>
      <c r="M60" s="127">
        <v>1747</v>
      </c>
    </row>
    <row r="61" spans="1:13" ht="13.5" customHeight="1" x14ac:dyDescent="0.15">
      <c r="A61" s="67"/>
      <c r="B61" s="131" t="s">
        <v>190</v>
      </c>
      <c r="C61" s="128">
        <v>3379</v>
      </c>
      <c r="D61" s="128">
        <v>3510</v>
      </c>
      <c r="E61" s="128">
        <v>3244</v>
      </c>
      <c r="F61" s="128">
        <v>4305</v>
      </c>
      <c r="G61" s="128">
        <v>4547</v>
      </c>
      <c r="H61" s="128">
        <v>4704</v>
      </c>
      <c r="I61" s="128">
        <v>5252</v>
      </c>
      <c r="J61" s="128">
        <v>5312</v>
      </c>
      <c r="K61" s="127">
        <v>5312</v>
      </c>
      <c r="L61" s="127">
        <v>5224</v>
      </c>
      <c r="M61" s="127">
        <v>4853</v>
      </c>
    </row>
    <row r="62" spans="1:13" ht="13.5" customHeight="1" x14ac:dyDescent="0.15">
      <c r="A62" s="67"/>
      <c r="B62" s="129" t="s">
        <v>87</v>
      </c>
      <c r="C62" s="128">
        <v>1663</v>
      </c>
      <c r="D62" s="128">
        <v>1693</v>
      </c>
      <c r="E62" s="128">
        <v>1583</v>
      </c>
      <c r="F62" s="128">
        <v>2088</v>
      </c>
      <c r="G62" s="128">
        <v>2176</v>
      </c>
      <c r="H62" s="128">
        <v>2263</v>
      </c>
      <c r="I62" s="128">
        <v>2516</v>
      </c>
      <c r="J62" s="128">
        <v>2572</v>
      </c>
      <c r="K62" s="127">
        <v>2535</v>
      </c>
      <c r="L62" s="127">
        <v>2501</v>
      </c>
      <c r="M62" s="127">
        <v>2313</v>
      </c>
    </row>
    <row r="63" spans="1:13" ht="13.5" customHeight="1" x14ac:dyDescent="0.15">
      <c r="A63" s="67"/>
      <c r="B63" s="129" t="s">
        <v>86</v>
      </c>
      <c r="C63" s="128">
        <v>1716</v>
      </c>
      <c r="D63" s="128">
        <v>1817</v>
      </c>
      <c r="E63" s="128">
        <v>1661</v>
      </c>
      <c r="F63" s="128">
        <v>2217</v>
      </c>
      <c r="G63" s="128">
        <v>2371</v>
      </c>
      <c r="H63" s="128">
        <v>2441</v>
      </c>
      <c r="I63" s="128">
        <v>2736</v>
      </c>
      <c r="J63" s="128">
        <v>2740</v>
      </c>
      <c r="K63" s="127">
        <v>2777</v>
      </c>
      <c r="L63" s="127">
        <v>2723</v>
      </c>
      <c r="M63" s="127">
        <v>2540</v>
      </c>
    </row>
    <row r="64" spans="1:13" ht="18" customHeight="1" x14ac:dyDescent="0.15">
      <c r="A64" s="133"/>
      <c r="B64" s="133"/>
      <c r="C64" s="136"/>
      <c r="D64" s="132"/>
      <c r="E64" s="132"/>
      <c r="F64" s="132"/>
      <c r="G64" s="132"/>
      <c r="H64" s="132"/>
      <c r="I64" s="133"/>
      <c r="J64" s="133"/>
      <c r="K64" s="133"/>
      <c r="L64" s="133"/>
      <c r="M64" s="133"/>
    </row>
    <row r="65" spans="1:13" ht="12.75" customHeight="1" x14ac:dyDescent="0.15">
      <c r="A65" s="130" t="s">
        <v>201</v>
      </c>
      <c r="B65" s="131" t="s">
        <v>94</v>
      </c>
      <c r="C65" s="128">
        <v>1009</v>
      </c>
      <c r="D65" s="128">
        <v>1029</v>
      </c>
      <c r="E65" s="128">
        <v>1131</v>
      </c>
      <c r="F65" s="128">
        <v>1165</v>
      </c>
      <c r="G65" s="128">
        <v>1152</v>
      </c>
      <c r="H65" s="128">
        <v>1126</v>
      </c>
      <c r="I65" s="128">
        <v>1118</v>
      </c>
      <c r="J65" s="128">
        <v>1185</v>
      </c>
      <c r="K65" s="127">
        <v>1200</v>
      </c>
      <c r="L65" s="126">
        <v>1138</v>
      </c>
      <c r="M65" s="122">
        <v>1117</v>
      </c>
    </row>
    <row r="66" spans="1:13" x14ac:dyDescent="0.15">
      <c r="A66" s="130"/>
      <c r="B66" s="131" t="s">
        <v>190</v>
      </c>
      <c r="C66" s="128">
        <v>4845</v>
      </c>
      <c r="D66" s="128">
        <v>4732</v>
      </c>
      <c r="E66" s="128">
        <v>4880</v>
      </c>
      <c r="F66" s="128">
        <v>4863</v>
      </c>
      <c r="G66" s="128">
        <v>4805</v>
      </c>
      <c r="H66" s="128">
        <v>4585</v>
      </c>
      <c r="I66" s="128">
        <v>4463</v>
      </c>
      <c r="J66" s="128">
        <v>4511</v>
      </c>
      <c r="K66" s="127">
        <v>4282</v>
      </c>
      <c r="L66" s="126">
        <v>3936</v>
      </c>
      <c r="M66" s="122">
        <v>3638</v>
      </c>
    </row>
    <row r="67" spans="1:13" x14ac:dyDescent="0.15">
      <c r="A67" s="130"/>
      <c r="B67" s="129" t="s">
        <v>87</v>
      </c>
      <c r="C67" s="128">
        <v>2322</v>
      </c>
      <c r="D67" s="128">
        <v>2245</v>
      </c>
      <c r="E67" s="128">
        <v>2363</v>
      </c>
      <c r="F67" s="128">
        <v>2358</v>
      </c>
      <c r="G67" s="128">
        <v>2387</v>
      </c>
      <c r="H67" s="128">
        <v>2256</v>
      </c>
      <c r="I67" s="128">
        <v>2179</v>
      </c>
      <c r="J67" s="128">
        <v>2193</v>
      </c>
      <c r="K67" s="127">
        <v>2070</v>
      </c>
      <c r="L67" s="126">
        <v>1917</v>
      </c>
      <c r="M67" s="122">
        <v>1756</v>
      </c>
    </row>
    <row r="68" spans="1:13" x14ac:dyDescent="0.15">
      <c r="A68" s="130"/>
      <c r="B68" s="129" t="s">
        <v>86</v>
      </c>
      <c r="C68" s="128">
        <v>2523</v>
      </c>
      <c r="D68" s="128">
        <v>2487</v>
      </c>
      <c r="E68" s="128">
        <v>2517</v>
      </c>
      <c r="F68" s="128">
        <v>2505</v>
      </c>
      <c r="G68" s="128">
        <v>2418</v>
      </c>
      <c r="H68" s="128">
        <v>2329</v>
      </c>
      <c r="I68" s="128">
        <v>2284</v>
      </c>
      <c r="J68" s="128">
        <v>2318</v>
      </c>
      <c r="K68" s="127">
        <v>2212</v>
      </c>
      <c r="L68" s="126">
        <v>2019</v>
      </c>
      <c r="M68" s="122">
        <v>1882</v>
      </c>
    </row>
    <row r="69" spans="1:13" x14ac:dyDescent="0.15">
      <c r="A69" s="135"/>
      <c r="B69" s="134"/>
      <c r="C69" s="128"/>
      <c r="D69" s="128"/>
      <c r="E69" s="128"/>
      <c r="F69" s="128"/>
      <c r="G69" s="128"/>
      <c r="H69" s="128"/>
      <c r="I69" s="128"/>
      <c r="K69" s="133"/>
      <c r="L69" s="67"/>
    </row>
    <row r="70" spans="1:13" x14ac:dyDescent="0.15">
      <c r="A70" s="130" t="s">
        <v>200</v>
      </c>
      <c r="B70" s="131" t="s">
        <v>94</v>
      </c>
      <c r="C70" s="128">
        <v>985</v>
      </c>
      <c r="D70" s="128">
        <v>1006</v>
      </c>
      <c r="E70" s="128">
        <v>1032</v>
      </c>
      <c r="F70" s="128">
        <v>1047</v>
      </c>
      <c r="G70" s="128">
        <v>1066</v>
      </c>
      <c r="H70" s="128">
        <v>1067</v>
      </c>
      <c r="I70" s="128">
        <v>1071</v>
      </c>
      <c r="J70" s="128">
        <v>1150</v>
      </c>
      <c r="K70" s="127">
        <v>1147</v>
      </c>
      <c r="L70" s="126">
        <v>1235</v>
      </c>
      <c r="M70" s="122">
        <v>1204</v>
      </c>
    </row>
    <row r="71" spans="1:13" x14ac:dyDescent="0.15">
      <c r="A71" s="130"/>
      <c r="B71" s="131" t="s">
        <v>190</v>
      </c>
      <c r="C71" s="128">
        <v>5352</v>
      </c>
      <c r="D71" s="128">
        <v>5065</v>
      </c>
      <c r="E71" s="128">
        <v>4855</v>
      </c>
      <c r="F71" s="128">
        <v>4839</v>
      </c>
      <c r="G71" s="128">
        <v>4873</v>
      </c>
      <c r="H71" s="128">
        <v>4787</v>
      </c>
      <c r="I71" s="128">
        <v>4606</v>
      </c>
      <c r="J71" s="128">
        <v>4748</v>
      </c>
      <c r="K71" s="127">
        <v>4502</v>
      </c>
      <c r="L71" s="126">
        <v>4427</v>
      </c>
      <c r="M71" s="122">
        <v>4130</v>
      </c>
    </row>
    <row r="72" spans="1:13" x14ac:dyDescent="0.15">
      <c r="A72" s="130"/>
      <c r="B72" s="129" t="s">
        <v>87</v>
      </c>
      <c r="C72" s="128">
        <v>2525</v>
      </c>
      <c r="D72" s="128">
        <v>2402</v>
      </c>
      <c r="E72" s="128">
        <v>2324</v>
      </c>
      <c r="F72" s="128">
        <v>2335</v>
      </c>
      <c r="G72" s="128">
        <v>2359</v>
      </c>
      <c r="H72" s="128">
        <v>2294</v>
      </c>
      <c r="I72" s="128">
        <v>2206</v>
      </c>
      <c r="J72" s="128">
        <v>2236</v>
      </c>
      <c r="K72" s="127">
        <v>2131</v>
      </c>
      <c r="L72" s="126">
        <v>2088</v>
      </c>
      <c r="M72" s="122">
        <v>1957</v>
      </c>
    </row>
    <row r="73" spans="1:13" x14ac:dyDescent="0.15">
      <c r="A73" s="130"/>
      <c r="B73" s="129" t="s">
        <v>86</v>
      </c>
      <c r="C73" s="128">
        <v>2827</v>
      </c>
      <c r="D73" s="128">
        <v>2663</v>
      </c>
      <c r="E73" s="128">
        <v>2531</v>
      </c>
      <c r="F73" s="128">
        <v>2504</v>
      </c>
      <c r="G73" s="128">
        <v>2514</v>
      </c>
      <c r="H73" s="128">
        <v>2493</v>
      </c>
      <c r="I73" s="128">
        <v>2400</v>
      </c>
      <c r="J73" s="128">
        <v>2512</v>
      </c>
      <c r="K73" s="127">
        <v>2371</v>
      </c>
      <c r="L73" s="126">
        <v>2339</v>
      </c>
      <c r="M73" s="122">
        <v>2173</v>
      </c>
    </row>
    <row r="74" spans="1:13" x14ac:dyDescent="0.15">
      <c r="A74" s="130"/>
      <c r="B74" s="131"/>
      <c r="C74" s="128"/>
      <c r="D74" s="128"/>
      <c r="E74" s="128"/>
      <c r="F74" s="128"/>
      <c r="G74" s="128"/>
      <c r="H74" s="128"/>
      <c r="I74" s="128"/>
      <c r="K74" s="133"/>
      <c r="L74" s="67"/>
    </row>
    <row r="75" spans="1:13" x14ac:dyDescent="0.15">
      <c r="A75" s="130" t="s">
        <v>199</v>
      </c>
      <c r="B75" s="131" t="s">
        <v>94</v>
      </c>
      <c r="C75" s="128">
        <v>608</v>
      </c>
      <c r="D75" s="128">
        <v>938</v>
      </c>
      <c r="E75" s="128">
        <v>1612</v>
      </c>
      <c r="F75" s="128">
        <v>2783</v>
      </c>
      <c r="G75" s="128">
        <v>3357</v>
      </c>
      <c r="H75" s="128">
        <v>4167</v>
      </c>
      <c r="I75" s="128">
        <v>4597</v>
      </c>
      <c r="J75" s="128">
        <v>4984</v>
      </c>
      <c r="K75" s="127">
        <v>5891</v>
      </c>
      <c r="L75" s="126">
        <v>6310</v>
      </c>
      <c r="M75" s="122">
        <v>6790</v>
      </c>
    </row>
    <row r="76" spans="1:13" x14ac:dyDescent="0.15">
      <c r="A76" s="130"/>
      <c r="B76" s="131" t="s">
        <v>190</v>
      </c>
      <c r="C76" s="128">
        <v>3042</v>
      </c>
      <c r="D76" s="128">
        <v>4003</v>
      </c>
      <c r="E76" s="128">
        <v>6276</v>
      </c>
      <c r="F76" s="128">
        <v>10109</v>
      </c>
      <c r="G76" s="128">
        <v>12109</v>
      </c>
      <c r="H76" s="128">
        <v>14291</v>
      </c>
      <c r="I76" s="128">
        <v>14861</v>
      </c>
      <c r="J76" s="128">
        <v>15270</v>
      </c>
      <c r="K76" s="127">
        <v>17161</v>
      </c>
      <c r="L76" s="126">
        <v>17638</v>
      </c>
      <c r="M76" s="122">
        <v>18525</v>
      </c>
    </row>
    <row r="77" spans="1:13" x14ac:dyDescent="0.15">
      <c r="A77" s="130"/>
      <c r="B77" s="129" t="s">
        <v>87</v>
      </c>
      <c r="C77" s="128">
        <v>1479</v>
      </c>
      <c r="D77" s="128">
        <v>1949</v>
      </c>
      <c r="E77" s="128">
        <v>3043</v>
      </c>
      <c r="F77" s="128">
        <v>4953</v>
      </c>
      <c r="G77" s="128">
        <v>5939</v>
      </c>
      <c r="H77" s="128">
        <v>6997</v>
      </c>
      <c r="I77" s="128">
        <v>7275</v>
      </c>
      <c r="J77" s="128">
        <v>7428</v>
      </c>
      <c r="K77" s="127">
        <v>8175</v>
      </c>
      <c r="L77" s="126">
        <v>8382</v>
      </c>
      <c r="M77" s="122">
        <v>8788</v>
      </c>
    </row>
    <row r="78" spans="1:13" x14ac:dyDescent="0.15">
      <c r="A78" s="130"/>
      <c r="B78" s="129" t="s">
        <v>86</v>
      </c>
      <c r="C78" s="128">
        <v>1563</v>
      </c>
      <c r="D78" s="128">
        <v>2054</v>
      </c>
      <c r="E78" s="128">
        <v>3233</v>
      </c>
      <c r="F78" s="128">
        <v>5156</v>
      </c>
      <c r="G78" s="128">
        <v>6170</v>
      </c>
      <c r="H78" s="128">
        <v>7294</v>
      </c>
      <c r="I78" s="128">
        <v>7586</v>
      </c>
      <c r="J78" s="128">
        <v>7842</v>
      </c>
      <c r="K78" s="127">
        <v>8986</v>
      </c>
      <c r="L78" s="126">
        <v>9256</v>
      </c>
      <c r="M78" s="122">
        <v>9737</v>
      </c>
    </row>
    <row r="79" spans="1:13" x14ac:dyDescent="0.15">
      <c r="A79" s="130"/>
      <c r="B79" s="131"/>
      <c r="C79" s="128"/>
      <c r="D79" s="128"/>
      <c r="E79" s="128"/>
      <c r="F79" s="128"/>
      <c r="G79" s="128"/>
      <c r="H79" s="128"/>
      <c r="I79" s="128"/>
      <c r="K79" s="133"/>
      <c r="L79" s="67"/>
    </row>
    <row r="80" spans="1:13" x14ac:dyDescent="0.15">
      <c r="A80" s="130" t="s">
        <v>198</v>
      </c>
      <c r="B80" s="131" t="s">
        <v>94</v>
      </c>
      <c r="C80" s="128">
        <v>481</v>
      </c>
      <c r="D80" s="128">
        <v>481</v>
      </c>
      <c r="E80" s="128">
        <v>478</v>
      </c>
      <c r="F80" s="128">
        <v>482</v>
      </c>
      <c r="G80" s="128">
        <v>495</v>
      </c>
      <c r="H80" s="128">
        <v>488</v>
      </c>
      <c r="I80" s="128">
        <v>492</v>
      </c>
      <c r="J80" s="128">
        <v>486</v>
      </c>
      <c r="K80" s="127">
        <v>635</v>
      </c>
      <c r="L80" s="126">
        <v>637</v>
      </c>
      <c r="M80" s="122">
        <v>636</v>
      </c>
    </row>
    <row r="81" spans="1:13" x14ac:dyDescent="0.15">
      <c r="A81" s="130"/>
      <c r="B81" s="131" t="s">
        <v>190</v>
      </c>
      <c r="C81" s="128">
        <v>2648</v>
      </c>
      <c r="D81" s="128">
        <v>2495</v>
      </c>
      <c r="E81" s="128">
        <v>2380</v>
      </c>
      <c r="F81" s="128">
        <v>2366</v>
      </c>
      <c r="G81" s="128">
        <v>2349</v>
      </c>
      <c r="H81" s="128">
        <v>2284</v>
      </c>
      <c r="I81" s="128">
        <v>2197</v>
      </c>
      <c r="J81" s="128">
        <v>2086</v>
      </c>
      <c r="K81" s="127">
        <v>2517</v>
      </c>
      <c r="L81" s="126">
        <v>2373</v>
      </c>
      <c r="M81" s="122">
        <v>2225</v>
      </c>
    </row>
    <row r="82" spans="1:13" x14ac:dyDescent="0.15">
      <c r="A82" s="130"/>
      <c r="B82" s="129" t="s">
        <v>87</v>
      </c>
      <c r="C82" s="128">
        <v>1253</v>
      </c>
      <c r="D82" s="128">
        <v>1179</v>
      </c>
      <c r="E82" s="128">
        <v>1118</v>
      </c>
      <c r="F82" s="128">
        <v>1112</v>
      </c>
      <c r="G82" s="128">
        <v>1098</v>
      </c>
      <c r="H82" s="128">
        <v>1077</v>
      </c>
      <c r="I82" s="128">
        <v>1033</v>
      </c>
      <c r="J82" s="128">
        <v>983</v>
      </c>
      <c r="K82" s="127">
        <v>1211</v>
      </c>
      <c r="L82" s="126">
        <v>1144</v>
      </c>
      <c r="M82" s="122">
        <v>1077</v>
      </c>
    </row>
    <row r="83" spans="1:13" x14ac:dyDescent="0.15">
      <c r="A83" s="130"/>
      <c r="B83" s="129" t="s">
        <v>86</v>
      </c>
      <c r="C83" s="128">
        <v>1395</v>
      </c>
      <c r="D83" s="128">
        <v>1316</v>
      </c>
      <c r="E83" s="128">
        <v>1262</v>
      </c>
      <c r="F83" s="128">
        <v>1254</v>
      </c>
      <c r="G83" s="128">
        <v>1251</v>
      </c>
      <c r="H83" s="128">
        <v>1207</v>
      </c>
      <c r="I83" s="128">
        <v>1164</v>
      </c>
      <c r="J83" s="128">
        <v>1103</v>
      </c>
      <c r="K83" s="127">
        <v>1306</v>
      </c>
      <c r="L83" s="126">
        <v>1229</v>
      </c>
      <c r="M83" s="122">
        <v>1148</v>
      </c>
    </row>
    <row r="84" spans="1:13" x14ac:dyDescent="0.15">
      <c r="A84" s="130"/>
      <c r="B84" s="129"/>
      <c r="C84" s="128"/>
      <c r="D84" s="128"/>
      <c r="E84" s="128"/>
      <c r="F84" s="128"/>
      <c r="G84" s="128"/>
      <c r="H84" s="128"/>
      <c r="I84" s="128"/>
      <c r="J84" s="128"/>
      <c r="K84" s="127"/>
      <c r="L84" s="67"/>
    </row>
    <row r="85" spans="1:13" x14ac:dyDescent="0.15">
      <c r="A85" s="130" t="s">
        <v>197</v>
      </c>
      <c r="B85" s="131" t="s">
        <v>94</v>
      </c>
      <c r="C85" s="128">
        <v>944</v>
      </c>
      <c r="D85" s="128">
        <v>1358</v>
      </c>
      <c r="E85" s="128">
        <v>1590</v>
      </c>
      <c r="F85" s="128">
        <v>1751</v>
      </c>
      <c r="G85" s="128">
        <v>1794</v>
      </c>
      <c r="H85" s="128">
        <v>1946</v>
      </c>
      <c r="I85" s="128">
        <v>2191</v>
      </c>
      <c r="J85" s="128">
        <v>2297</v>
      </c>
      <c r="K85" s="127">
        <v>2477</v>
      </c>
      <c r="L85" s="126">
        <v>2607</v>
      </c>
      <c r="M85" s="122">
        <v>3007</v>
      </c>
    </row>
    <row r="86" spans="1:13" x14ac:dyDescent="0.15">
      <c r="A86" s="130"/>
      <c r="B86" s="131" t="s">
        <v>190</v>
      </c>
      <c r="C86" s="128">
        <v>4831</v>
      </c>
      <c r="D86" s="128">
        <v>6050</v>
      </c>
      <c r="E86" s="128">
        <v>6790</v>
      </c>
      <c r="F86" s="128">
        <v>6977</v>
      </c>
      <c r="G86" s="128">
        <v>7086</v>
      </c>
      <c r="H86" s="128">
        <v>7386</v>
      </c>
      <c r="I86" s="128">
        <v>7748</v>
      </c>
      <c r="J86" s="128">
        <v>7769</v>
      </c>
      <c r="K86" s="127">
        <v>7911</v>
      </c>
      <c r="L86" s="126">
        <v>8124</v>
      </c>
      <c r="M86" s="122">
        <v>9191</v>
      </c>
    </row>
    <row r="87" spans="1:13" x14ac:dyDescent="0.15">
      <c r="A87" s="130"/>
      <c r="B87" s="129" t="s">
        <v>87</v>
      </c>
      <c r="C87" s="128">
        <v>2332</v>
      </c>
      <c r="D87" s="128">
        <v>2920</v>
      </c>
      <c r="E87" s="128">
        <v>3203</v>
      </c>
      <c r="F87" s="128">
        <v>3241</v>
      </c>
      <c r="G87" s="128">
        <v>3354</v>
      </c>
      <c r="H87" s="128">
        <v>3441</v>
      </c>
      <c r="I87" s="128">
        <v>3591</v>
      </c>
      <c r="J87" s="128">
        <v>3632</v>
      </c>
      <c r="K87" s="127">
        <v>3688</v>
      </c>
      <c r="L87" s="126">
        <v>3804</v>
      </c>
      <c r="M87" s="122">
        <v>4352</v>
      </c>
    </row>
    <row r="88" spans="1:13" x14ac:dyDescent="0.15">
      <c r="A88" s="130"/>
      <c r="B88" s="129" t="s">
        <v>86</v>
      </c>
      <c r="C88" s="128">
        <v>2499</v>
      </c>
      <c r="D88" s="128">
        <v>3130</v>
      </c>
      <c r="E88" s="128">
        <v>3587</v>
      </c>
      <c r="F88" s="128">
        <v>3736</v>
      </c>
      <c r="G88" s="128">
        <v>3732</v>
      </c>
      <c r="H88" s="128">
        <v>3945</v>
      </c>
      <c r="I88" s="128">
        <v>4157</v>
      </c>
      <c r="J88" s="128">
        <v>4137</v>
      </c>
      <c r="K88" s="127">
        <v>4223</v>
      </c>
      <c r="L88" s="126">
        <v>4320</v>
      </c>
      <c r="M88" s="122">
        <v>4839</v>
      </c>
    </row>
    <row r="89" spans="1:13" x14ac:dyDescent="0.15">
      <c r="A89" s="130"/>
      <c r="B89" s="131"/>
      <c r="D89" s="128"/>
      <c r="E89" s="128"/>
      <c r="F89" s="128"/>
      <c r="G89" s="128"/>
      <c r="H89" s="128"/>
      <c r="I89" s="128"/>
      <c r="K89" s="133"/>
      <c r="L89" s="67"/>
    </row>
    <row r="90" spans="1:13" x14ac:dyDescent="0.15">
      <c r="A90" s="130" t="s">
        <v>196</v>
      </c>
      <c r="B90" s="131" t="s">
        <v>94</v>
      </c>
      <c r="C90" s="128">
        <v>411</v>
      </c>
      <c r="D90" s="128">
        <v>410</v>
      </c>
      <c r="E90" s="128">
        <v>406</v>
      </c>
      <c r="F90" s="128">
        <v>401</v>
      </c>
      <c r="G90" s="128">
        <v>392</v>
      </c>
      <c r="H90" s="128">
        <v>397</v>
      </c>
      <c r="I90" s="128">
        <v>393</v>
      </c>
      <c r="J90" s="128">
        <v>402</v>
      </c>
      <c r="K90" s="127">
        <v>414</v>
      </c>
      <c r="L90" s="126">
        <v>416</v>
      </c>
      <c r="M90" s="122">
        <v>416</v>
      </c>
    </row>
    <row r="91" spans="1:13" x14ac:dyDescent="0.15">
      <c r="A91" s="130"/>
      <c r="B91" s="131" t="s">
        <v>190</v>
      </c>
      <c r="C91" s="128">
        <v>2245</v>
      </c>
      <c r="D91" s="128">
        <v>2055</v>
      </c>
      <c r="E91" s="128">
        <v>1924</v>
      </c>
      <c r="F91" s="128">
        <v>1894</v>
      </c>
      <c r="G91" s="128">
        <v>1858</v>
      </c>
      <c r="H91" s="128">
        <v>1832</v>
      </c>
      <c r="I91" s="128">
        <v>1727</v>
      </c>
      <c r="J91" s="128">
        <v>1650</v>
      </c>
      <c r="K91" s="127">
        <v>1598</v>
      </c>
      <c r="L91" s="126">
        <v>1492</v>
      </c>
      <c r="M91" s="122">
        <v>1448</v>
      </c>
    </row>
    <row r="92" spans="1:13" x14ac:dyDescent="0.15">
      <c r="A92" s="130"/>
      <c r="B92" s="129" t="s">
        <v>87</v>
      </c>
      <c r="C92" s="128">
        <v>1086</v>
      </c>
      <c r="D92" s="128">
        <v>972</v>
      </c>
      <c r="E92" s="128">
        <v>892</v>
      </c>
      <c r="F92" s="128">
        <v>881</v>
      </c>
      <c r="G92" s="128">
        <v>888</v>
      </c>
      <c r="H92" s="128">
        <v>882</v>
      </c>
      <c r="I92" s="128">
        <v>840</v>
      </c>
      <c r="J92" s="128">
        <v>810</v>
      </c>
      <c r="K92" s="127">
        <v>763</v>
      </c>
      <c r="L92" s="126">
        <v>715</v>
      </c>
      <c r="M92" s="122">
        <v>706</v>
      </c>
    </row>
    <row r="93" spans="1:13" x14ac:dyDescent="0.15">
      <c r="A93" s="130"/>
      <c r="B93" s="129" t="s">
        <v>86</v>
      </c>
      <c r="C93" s="128">
        <v>1159</v>
      </c>
      <c r="D93" s="128">
        <v>1083</v>
      </c>
      <c r="E93" s="128">
        <v>1032</v>
      </c>
      <c r="F93" s="128">
        <v>1013</v>
      </c>
      <c r="G93" s="128">
        <v>970</v>
      </c>
      <c r="H93" s="128">
        <v>950</v>
      </c>
      <c r="I93" s="128">
        <v>887</v>
      </c>
      <c r="J93" s="128">
        <v>840</v>
      </c>
      <c r="K93" s="127">
        <v>835</v>
      </c>
      <c r="L93" s="126">
        <v>777</v>
      </c>
      <c r="M93" s="122">
        <v>742</v>
      </c>
    </row>
    <row r="94" spans="1:13" x14ac:dyDescent="0.15">
      <c r="A94" s="130"/>
      <c r="B94" s="131"/>
      <c r="C94" s="128"/>
      <c r="D94" s="128"/>
      <c r="E94" s="128"/>
      <c r="F94" s="128"/>
      <c r="G94" s="128"/>
      <c r="H94" s="128"/>
      <c r="I94" s="128"/>
      <c r="K94" s="133"/>
      <c r="L94" s="67"/>
    </row>
    <row r="95" spans="1:13" x14ac:dyDescent="0.15">
      <c r="A95" s="130" t="s">
        <v>195</v>
      </c>
      <c r="B95" s="131" t="s">
        <v>94</v>
      </c>
      <c r="C95" s="128">
        <v>521</v>
      </c>
      <c r="D95" s="128">
        <v>497</v>
      </c>
      <c r="E95" s="128">
        <v>486</v>
      </c>
      <c r="F95" s="128">
        <v>472</v>
      </c>
      <c r="G95" s="128">
        <v>463</v>
      </c>
      <c r="H95" s="128">
        <v>453</v>
      </c>
      <c r="I95" s="128">
        <v>443</v>
      </c>
      <c r="J95" s="128">
        <v>427</v>
      </c>
      <c r="K95" s="127">
        <v>412</v>
      </c>
      <c r="L95" s="126">
        <v>398</v>
      </c>
      <c r="M95" s="122">
        <v>388</v>
      </c>
    </row>
    <row r="96" spans="1:13" x14ac:dyDescent="0.15">
      <c r="A96" s="130"/>
      <c r="B96" s="131" t="s">
        <v>190</v>
      </c>
      <c r="C96" s="128">
        <v>2469</v>
      </c>
      <c r="D96" s="128">
        <v>2267</v>
      </c>
      <c r="E96" s="128">
        <v>2169</v>
      </c>
      <c r="F96" s="128">
        <v>2051</v>
      </c>
      <c r="G96" s="128">
        <v>1976</v>
      </c>
      <c r="H96" s="128">
        <v>1910</v>
      </c>
      <c r="I96" s="128">
        <v>1762</v>
      </c>
      <c r="J96" s="128">
        <v>1718</v>
      </c>
      <c r="K96" s="127">
        <v>1628</v>
      </c>
      <c r="L96" s="126">
        <v>1476</v>
      </c>
      <c r="M96" s="122">
        <v>1305</v>
      </c>
    </row>
    <row r="97" spans="1:13" x14ac:dyDescent="0.15">
      <c r="A97" s="130"/>
      <c r="B97" s="129" t="s">
        <v>87</v>
      </c>
      <c r="C97" s="128">
        <v>1217</v>
      </c>
      <c r="D97" s="128">
        <v>1115</v>
      </c>
      <c r="E97" s="128">
        <v>1053</v>
      </c>
      <c r="F97" s="128">
        <v>998</v>
      </c>
      <c r="G97" s="128">
        <v>975</v>
      </c>
      <c r="H97" s="128">
        <v>936</v>
      </c>
      <c r="I97" s="128">
        <v>856</v>
      </c>
      <c r="J97" s="128">
        <v>805</v>
      </c>
      <c r="K97" s="127">
        <v>747</v>
      </c>
      <c r="L97" s="126">
        <v>679</v>
      </c>
      <c r="M97" s="122">
        <v>599</v>
      </c>
    </row>
    <row r="98" spans="1:13" x14ac:dyDescent="0.15">
      <c r="A98" s="130"/>
      <c r="B98" s="129" t="s">
        <v>86</v>
      </c>
      <c r="C98" s="128">
        <v>1252</v>
      </c>
      <c r="D98" s="128">
        <v>1152</v>
      </c>
      <c r="E98" s="128">
        <v>1116</v>
      </c>
      <c r="F98" s="128">
        <v>1053</v>
      </c>
      <c r="G98" s="128">
        <v>1001</v>
      </c>
      <c r="H98" s="128">
        <v>974</v>
      </c>
      <c r="I98" s="128">
        <v>906</v>
      </c>
      <c r="J98" s="128">
        <v>913</v>
      </c>
      <c r="K98" s="127">
        <v>881</v>
      </c>
      <c r="L98" s="126">
        <v>797</v>
      </c>
      <c r="M98" s="122">
        <v>706</v>
      </c>
    </row>
    <row r="99" spans="1:13" x14ac:dyDescent="0.15">
      <c r="A99" s="130"/>
      <c r="B99" s="131"/>
      <c r="C99" s="128"/>
      <c r="D99" s="128"/>
      <c r="E99" s="128"/>
      <c r="F99" s="128"/>
      <c r="G99" s="128"/>
      <c r="H99" s="128"/>
      <c r="I99" s="128"/>
      <c r="K99" s="133"/>
      <c r="L99" s="67"/>
    </row>
    <row r="100" spans="1:13" x14ac:dyDescent="0.15">
      <c r="A100" s="130" t="s">
        <v>194</v>
      </c>
      <c r="B100" s="131" t="s">
        <v>94</v>
      </c>
      <c r="C100" s="128">
        <v>1506</v>
      </c>
      <c r="D100" s="128">
        <v>2083</v>
      </c>
      <c r="E100" s="128">
        <v>2899</v>
      </c>
      <c r="F100" s="128">
        <v>3710</v>
      </c>
      <c r="G100" s="128">
        <v>4618</v>
      </c>
      <c r="H100" s="128">
        <v>5424</v>
      </c>
      <c r="I100" s="128">
        <v>6483</v>
      </c>
      <c r="J100" s="128">
        <v>6850</v>
      </c>
      <c r="K100" s="127">
        <v>7225</v>
      </c>
      <c r="L100" s="126">
        <v>7338</v>
      </c>
      <c r="M100" s="122">
        <v>7504</v>
      </c>
    </row>
    <row r="101" spans="1:13" x14ac:dyDescent="0.15">
      <c r="A101" s="130"/>
      <c r="B101" s="131" t="s">
        <v>190</v>
      </c>
      <c r="C101" s="128">
        <v>7508</v>
      </c>
      <c r="D101" s="128">
        <v>8964</v>
      </c>
      <c r="E101" s="128">
        <v>10981</v>
      </c>
      <c r="F101" s="128">
        <v>12303</v>
      </c>
      <c r="G101" s="128">
        <v>14914</v>
      </c>
      <c r="H101" s="128">
        <v>16649</v>
      </c>
      <c r="I101" s="128">
        <v>17941</v>
      </c>
      <c r="J101" s="128">
        <v>17908</v>
      </c>
      <c r="K101" s="127">
        <v>18266</v>
      </c>
      <c r="L101" s="126">
        <v>17744</v>
      </c>
      <c r="M101" s="122">
        <v>17495</v>
      </c>
    </row>
    <row r="102" spans="1:13" x14ac:dyDescent="0.15">
      <c r="A102" s="130"/>
      <c r="B102" s="129" t="s">
        <v>87</v>
      </c>
      <c r="C102" s="128">
        <v>3587</v>
      </c>
      <c r="D102" s="128">
        <v>4266</v>
      </c>
      <c r="E102" s="128">
        <v>5333</v>
      </c>
      <c r="F102" s="128">
        <v>5967</v>
      </c>
      <c r="G102" s="128">
        <v>7333</v>
      </c>
      <c r="H102" s="128">
        <v>8244</v>
      </c>
      <c r="I102" s="128">
        <v>8841</v>
      </c>
      <c r="J102" s="128">
        <v>8730</v>
      </c>
      <c r="K102" s="127">
        <v>8678</v>
      </c>
      <c r="L102" s="126">
        <v>8462</v>
      </c>
      <c r="M102" s="122">
        <v>8326</v>
      </c>
    </row>
    <row r="103" spans="1:13" x14ac:dyDescent="0.15">
      <c r="A103" s="130"/>
      <c r="B103" s="129" t="s">
        <v>86</v>
      </c>
      <c r="C103" s="128">
        <v>3921</v>
      </c>
      <c r="D103" s="128">
        <v>4698</v>
      </c>
      <c r="E103" s="128">
        <v>5648</v>
      </c>
      <c r="F103" s="128">
        <v>6336</v>
      </c>
      <c r="G103" s="128">
        <v>7581</v>
      </c>
      <c r="H103" s="128">
        <v>8405</v>
      </c>
      <c r="I103" s="128">
        <v>9100</v>
      </c>
      <c r="J103" s="128">
        <v>9178</v>
      </c>
      <c r="K103" s="127">
        <v>9588</v>
      </c>
      <c r="L103" s="126">
        <v>9282</v>
      </c>
      <c r="M103" s="122">
        <v>9169</v>
      </c>
    </row>
    <row r="104" spans="1:13" x14ac:dyDescent="0.15">
      <c r="A104" s="130"/>
      <c r="B104" s="131"/>
      <c r="C104" s="128"/>
      <c r="D104" s="128"/>
      <c r="E104" s="128"/>
      <c r="F104" s="128"/>
      <c r="G104" s="128"/>
      <c r="H104" s="128"/>
      <c r="I104" s="128"/>
      <c r="K104" s="133"/>
      <c r="L104" s="67"/>
    </row>
    <row r="105" spans="1:13" x14ac:dyDescent="0.15">
      <c r="A105" s="130" t="s">
        <v>193</v>
      </c>
      <c r="B105" s="131" t="s">
        <v>94</v>
      </c>
      <c r="C105" s="128">
        <v>703</v>
      </c>
      <c r="D105" s="128">
        <v>698</v>
      </c>
      <c r="E105" s="128">
        <v>691</v>
      </c>
      <c r="F105" s="128">
        <v>685</v>
      </c>
      <c r="G105" s="128">
        <v>686</v>
      </c>
      <c r="H105" s="128">
        <v>663</v>
      </c>
      <c r="I105" s="128">
        <v>664</v>
      </c>
      <c r="J105" s="128">
        <v>663</v>
      </c>
      <c r="K105" s="127">
        <v>663</v>
      </c>
      <c r="L105" s="126">
        <v>653</v>
      </c>
      <c r="M105" s="122">
        <v>635</v>
      </c>
    </row>
    <row r="106" spans="1:13" x14ac:dyDescent="0.15">
      <c r="A106" s="130"/>
      <c r="B106" s="131" t="s">
        <v>190</v>
      </c>
      <c r="C106" s="128">
        <v>3758</v>
      </c>
      <c r="D106" s="128">
        <v>3435</v>
      </c>
      <c r="E106" s="128">
        <v>3157</v>
      </c>
      <c r="F106" s="128">
        <v>3058</v>
      </c>
      <c r="G106" s="128">
        <v>3001</v>
      </c>
      <c r="H106" s="128">
        <v>2879</v>
      </c>
      <c r="I106" s="128">
        <v>2764</v>
      </c>
      <c r="J106" s="128">
        <v>2752</v>
      </c>
      <c r="K106" s="127">
        <v>2587</v>
      </c>
      <c r="L106" s="126">
        <v>2381</v>
      </c>
      <c r="M106" s="122">
        <v>2146</v>
      </c>
    </row>
    <row r="107" spans="1:13" x14ac:dyDescent="0.15">
      <c r="A107" s="130"/>
      <c r="B107" s="129" t="s">
        <v>87</v>
      </c>
      <c r="C107" s="128">
        <v>1777</v>
      </c>
      <c r="D107" s="128">
        <v>1610</v>
      </c>
      <c r="E107" s="128">
        <v>1492</v>
      </c>
      <c r="F107" s="128">
        <v>1446</v>
      </c>
      <c r="G107" s="128">
        <v>1426</v>
      </c>
      <c r="H107" s="128">
        <v>1374</v>
      </c>
      <c r="I107" s="128">
        <v>1329</v>
      </c>
      <c r="J107" s="128">
        <v>1289</v>
      </c>
      <c r="K107" s="127">
        <v>1201</v>
      </c>
      <c r="L107" s="126">
        <v>1106</v>
      </c>
      <c r="M107" s="122">
        <v>991</v>
      </c>
    </row>
    <row r="108" spans="1:13" x14ac:dyDescent="0.15">
      <c r="A108" s="130"/>
      <c r="B108" s="129" t="s">
        <v>86</v>
      </c>
      <c r="C108" s="128">
        <v>1981</v>
      </c>
      <c r="D108" s="128">
        <v>1825</v>
      </c>
      <c r="E108" s="128">
        <v>1665</v>
      </c>
      <c r="F108" s="128">
        <v>1612</v>
      </c>
      <c r="G108" s="128">
        <v>1575</v>
      </c>
      <c r="H108" s="128">
        <v>1505</v>
      </c>
      <c r="I108" s="128">
        <v>1435</v>
      </c>
      <c r="J108" s="128">
        <v>1463</v>
      </c>
      <c r="K108" s="127">
        <v>1386</v>
      </c>
      <c r="L108" s="126">
        <v>1275</v>
      </c>
      <c r="M108" s="122">
        <v>1155</v>
      </c>
    </row>
    <row r="109" spans="1:13" x14ac:dyDescent="0.15">
      <c r="A109" s="130"/>
      <c r="B109" s="129"/>
      <c r="C109" s="128"/>
      <c r="D109" s="128"/>
      <c r="E109" s="128"/>
      <c r="F109" s="128"/>
      <c r="G109" s="128"/>
      <c r="H109" s="128"/>
      <c r="I109" s="128"/>
      <c r="J109" s="128"/>
      <c r="K109" s="127"/>
      <c r="L109" s="67"/>
    </row>
    <row r="110" spans="1:13" x14ac:dyDescent="0.15">
      <c r="A110" s="130" t="s">
        <v>192</v>
      </c>
      <c r="B110" s="131" t="s">
        <v>94</v>
      </c>
      <c r="C110" s="128">
        <v>570</v>
      </c>
      <c r="D110" s="128">
        <v>559</v>
      </c>
      <c r="E110" s="128">
        <v>550</v>
      </c>
      <c r="F110" s="128">
        <v>550</v>
      </c>
      <c r="G110" s="128">
        <v>536</v>
      </c>
      <c r="H110" s="128">
        <v>530</v>
      </c>
      <c r="I110" s="128">
        <v>526</v>
      </c>
      <c r="J110" s="128">
        <v>518</v>
      </c>
      <c r="K110" s="127">
        <v>548</v>
      </c>
      <c r="L110" s="126">
        <v>563</v>
      </c>
      <c r="M110" s="122">
        <v>555</v>
      </c>
    </row>
    <row r="111" spans="1:13" x14ac:dyDescent="0.15">
      <c r="A111" s="130"/>
      <c r="B111" s="131" t="s">
        <v>190</v>
      </c>
      <c r="C111" s="128">
        <v>3065</v>
      </c>
      <c r="D111" s="128">
        <v>2805</v>
      </c>
      <c r="E111" s="128">
        <v>2629</v>
      </c>
      <c r="F111" s="128">
        <v>2547</v>
      </c>
      <c r="G111" s="128">
        <v>2487</v>
      </c>
      <c r="H111" s="128">
        <v>2379</v>
      </c>
      <c r="I111" s="128">
        <v>2263</v>
      </c>
      <c r="J111" s="128">
        <v>2120</v>
      </c>
      <c r="K111" s="127">
        <v>2080</v>
      </c>
      <c r="L111" s="126">
        <v>2008</v>
      </c>
      <c r="M111" s="122">
        <v>1865</v>
      </c>
    </row>
    <row r="112" spans="1:13" x14ac:dyDescent="0.15">
      <c r="A112" s="130"/>
      <c r="B112" s="129" t="s">
        <v>87</v>
      </c>
      <c r="C112" s="128">
        <v>1482</v>
      </c>
      <c r="D112" s="128">
        <v>1358</v>
      </c>
      <c r="E112" s="128">
        <v>1286</v>
      </c>
      <c r="F112" s="128">
        <v>1225</v>
      </c>
      <c r="G112" s="128">
        <v>1200</v>
      </c>
      <c r="H112" s="128">
        <v>1141</v>
      </c>
      <c r="I112" s="128">
        <v>1082</v>
      </c>
      <c r="J112" s="128">
        <v>1017</v>
      </c>
      <c r="K112" s="127">
        <v>981</v>
      </c>
      <c r="L112" s="126">
        <v>973</v>
      </c>
      <c r="M112" s="122">
        <v>891</v>
      </c>
    </row>
    <row r="113" spans="1:13" x14ac:dyDescent="0.15">
      <c r="A113" s="130"/>
      <c r="B113" s="129" t="s">
        <v>86</v>
      </c>
      <c r="C113" s="132">
        <v>1583</v>
      </c>
      <c r="D113" s="132">
        <v>1447</v>
      </c>
      <c r="E113" s="132">
        <v>1343</v>
      </c>
      <c r="F113" s="132">
        <v>1322</v>
      </c>
      <c r="G113" s="132">
        <v>1287</v>
      </c>
      <c r="H113" s="132">
        <v>1238</v>
      </c>
      <c r="I113" s="132">
        <v>1181</v>
      </c>
      <c r="J113" s="128">
        <v>1103</v>
      </c>
      <c r="K113" s="127">
        <v>1099</v>
      </c>
      <c r="L113" s="126">
        <v>1035</v>
      </c>
      <c r="M113" s="122">
        <v>974</v>
      </c>
    </row>
    <row r="114" spans="1:13" x14ac:dyDescent="0.15">
      <c r="A114" s="130"/>
      <c r="B114" s="129"/>
      <c r="C114" s="132"/>
      <c r="D114" s="132"/>
      <c r="E114" s="132"/>
      <c r="F114" s="132"/>
      <c r="G114" s="132"/>
      <c r="H114" s="132"/>
      <c r="I114" s="132"/>
      <c r="J114" s="128"/>
      <c r="K114" s="127"/>
      <c r="L114" s="67"/>
    </row>
    <row r="115" spans="1:13" x14ac:dyDescent="0.15">
      <c r="A115" s="130" t="s">
        <v>191</v>
      </c>
      <c r="B115" s="131" t="s">
        <v>94</v>
      </c>
      <c r="C115" s="128">
        <v>645</v>
      </c>
      <c r="D115" s="128">
        <v>652</v>
      </c>
      <c r="E115" s="128">
        <v>651</v>
      </c>
      <c r="F115" s="128">
        <v>661</v>
      </c>
      <c r="G115" s="128">
        <v>666</v>
      </c>
      <c r="H115" s="128">
        <v>675</v>
      </c>
      <c r="I115" s="128">
        <v>703</v>
      </c>
      <c r="J115" s="128">
        <v>873</v>
      </c>
      <c r="K115" s="127">
        <v>882</v>
      </c>
      <c r="L115" s="126">
        <v>881</v>
      </c>
      <c r="M115" s="122">
        <v>747</v>
      </c>
    </row>
    <row r="116" spans="1:13" x14ac:dyDescent="0.15">
      <c r="A116" s="130"/>
      <c r="B116" s="131" t="s">
        <v>190</v>
      </c>
      <c r="C116" s="128">
        <v>3451</v>
      </c>
      <c r="D116" s="128">
        <v>3279</v>
      </c>
      <c r="E116" s="128">
        <v>3118</v>
      </c>
      <c r="F116" s="128">
        <v>3130</v>
      </c>
      <c r="G116" s="128">
        <v>3164</v>
      </c>
      <c r="H116" s="128">
        <v>3147</v>
      </c>
      <c r="I116" s="128">
        <v>3255</v>
      </c>
      <c r="J116" s="128">
        <v>3681</v>
      </c>
      <c r="K116" s="127">
        <v>3644</v>
      </c>
      <c r="L116" s="126">
        <v>3549</v>
      </c>
      <c r="M116" s="122">
        <v>2805</v>
      </c>
    </row>
    <row r="117" spans="1:13" x14ac:dyDescent="0.15">
      <c r="A117" s="130"/>
      <c r="B117" s="129" t="s">
        <v>87</v>
      </c>
      <c r="C117" s="128">
        <v>1656</v>
      </c>
      <c r="D117" s="128">
        <v>1574</v>
      </c>
      <c r="E117" s="128">
        <v>1475</v>
      </c>
      <c r="F117" s="128">
        <v>1492</v>
      </c>
      <c r="G117" s="128">
        <v>1503</v>
      </c>
      <c r="H117" s="128">
        <v>1495</v>
      </c>
      <c r="I117" s="128">
        <v>1537</v>
      </c>
      <c r="J117" s="128">
        <v>1732</v>
      </c>
      <c r="K117" s="127">
        <v>1718</v>
      </c>
      <c r="L117" s="126">
        <v>1659</v>
      </c>
      <c r="M117" s="122">
        <v>1308</v>
      </c>
    </row>
    <row r="118" spans="1:13" x14ac:dyDescent="0.15">
      <c r="A118" s="130"/>
      <c r="B118" s="129" t="s">
        <v>86</v>
      </c>
      <c r="C118" s="128">
        <v>1795</v>
      </c>
      <c r="D118" s="128">
        <v>1705</v>
      </c>
      <c r="E118" s="128">
        <v>1643</v>
      </c>
      <c r="F118" s="128">
        <v>1638</v>
      </c>
      <c r="G118" s="128">
        <v>1661</v>
      </c>
      <c r="H118" s="128">
        <v>1652</v>
      </c>
      <c r="I118" s="128">
        <v>1718</v>
      </c>
      <c r="J118" s="128">
        <v>1949</v>
      </c>
      <c r="K118" s="127">
        <v>1926</v>
      </c>
      <c r="L118" s="126">
        <v>1890</v>
      </c>
      <c r="M118" s="122">
        <v>1497</v>
      </c>
    </row>
    <row r="119" spans="1:13" x14ac:dyDescent="0.15">
      <c r="A119" s="125"/>
      <c r="B119" s="124"/>
      <c r="C119" s="123"/>
      <c r="D119" s="123"/>
      <c r="E119" s="123"/>
      <c r="F119" s="123"/>
      <c r="G119" s="123"/>
      <c r="H119" s="123"/>
      <c r="I119" s="123"/>
      <c r="J119" s="123"/>
      <c r="K119" s="123"/>
      <c r="L119" s="123"/>
      <c r="M119" s="123"/>
    </row>
  </sheetData>
  <phoneticPr fontId="1"/>
  <pageMargins left="0.70866141732283472" right="0.78740157480314965" top="0.55118110236220474" bottom="0.59055118110236227" header="0.51181102362204722" footer="0.51181102362204722"/>
  <pageSetup paperSize="9" scale="6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58"/>
  <sheetViews>
    <sheetView zoomScaleNormal="100" zoomScaleSheetLayoutView="100" workbookViewId="0">
      <pane xSplit="1" ySplit="9" topLeftCell="B10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625" style="122" customWidth="1"/>
    <col min="2" max="2" width="8.5" style="148" bestFit="1" customWidth="1"/>
    <col min="3" max="3" width="9.375" style="148" bestFit="1" customWidth="1"/>
    <col min="4" max="4" width="8.5" style="148" customWidth="1"/>
    <col min="5" max="6" width="8.5" style="148" bestFit="1" customWidth="1"/>
    <col min="7" max="7" width="8.5" style="148" customWidth="1"/>
    <col min="8" max="12" width="8.5" style="148" bestFit="1" customWidth="1"/>
    <col min="13" max="13" width="8.5" style="148" customWidth="1"/>
    <col min="14" max="17" width="8.5" style="148" bestFit="1" customWidth="1"/>
    <col min="18" max="19" width="8.5" style="147" bestFit="1" customWidth="1"/>
    <col min="20" max="20" width="8.5" style="148" bestFit="1" customWidth="1"/>
    <col min="21" max="22" width="8.5" style="147" bestFit="1" customWidth="1"/>
    <col min="23" max="23" width="8.5" style="148" bestFit="1" customWidth="1"/>
    <col min="24" max="24" width="8.5" style="147" customWidth="1"/>
    <col min="25" max="26" width="8.5" style="147" bestFit="1" customWidth="1"/>
    <col min="27" max="28" width="8.5" style="147" customWidth="1"/>
    <col min="29" max="29" width="9.625" style="147" customWidth="1"/>
    <col min="30" max="31" width="8.5" style="147" customWidth="1"/>
    <col min="32" max="32" width="9.625" style="147" customWidth="1"/>
    <col min="33" max="61" width="8.5" style="147" customWidth="1"/>
    <col min="62" max="62" width="9.625" style="122" bestFit="1" customWidth="1"/>
    <col min="63" max="16384" width="9" style="122"/>
  </cols>
  <sheetData>
    <row r="1" spans="1:65" ht="24" customHeight="1" x14ac:dyDescent="0.2">
      <c r="A1" s="427" t="s">
        <v>278</v>
      </c>
      <c r="Z1" s="207" t="s">
        <v>278</v>
      </c>
      <c r="AA1" s="149"/>
      <c r="AH1" s="149"/>
      <c r="AI1" s="149"/>
      <c r="AJ1" s="149"/>
      <c r="AK1" s="149"/>
      <c r="AL1" s="149"/>
      <c r="AM1" s="149"/>
      <c r="AN1" s="149"/>
      <c r="AO1" s="149"/>
      <c r="AP1" s="149"/>
      <c r="AQ1" s="149"/>
      <c r="AR1" s="149"/>
      <c r="AS1" s="149"/>
      <c r="AT1" s="149"/>
      <c r="AU1" s="149"/>
      <c r="AV1" s="149"/>
      <c r="AW1" s="149"/>
      <c r="AX1" s="149"/>
      <c r="AY1" s="149"/>
      <c r="AZ1" s="149"/>
      <c r="BA1" s="149"/>
      <c r="BB1" s="149"/>
      <c r="BC1" s="149"/>
      <c r="BD1" s="149"/>
      <c r="BE1" s="149"/>
      <c r="BF1" s="149"/>
      <c r="BG1" s="149"/>
      <c r="BH1" s="149"/>
      <c r="BI1" s="149"/>
    </row>
    <row r="2" spans="1:65" ht="9" customHeight="1" x14ac:dyDescent="0.15">
      <c r="Z2" s="122"/>
    </row>
    <row r="3" spans="1:65" x14ac:dyDescent="0.15">
      <c r="A3" s="145" t="s">
        <v>277</v>
      </c>
      <c r="Q3" s="206"/>
      <c r="T3" s="206"/>
      <c r="W3" s="206"/>
      <c r="Z3" s="145" t="s">
        <v>276</v>
      </c>
    </row>
    <row r="4" spans="1:65" x14ac:dyDescent="0.15">
      <c r="A4" s="145" t="s">
        <v>275</v>
      </c>
      <c r="B4" s="162"/>
      <c r="C4" s="162"/>
      <c r="D4" s="204"/>
      <c r="E4" s="162"/>
      <c r="F4" s="162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6"/>
      <c r="S4" s="161"/>
      <c r="T4" s="206"/>
      <c r="V4" s="161"/>
      <c r="W4" s="206"/>
      <c r="Y4" s="161"/>
      <c r="Z4" s="145" t="s">
        <v>275</v>
      </c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61"/>
      <c r="AO4" s="161"/>
      <c r="AP4" s="161"/>
      <c r="AQ4" s="161"/>
      <c r="AR4" s="161"/>
      <c r="AS4" s="161"/>
      <c r="AT4" s="161"/>
      <c r="AU4" s="161"/>
      <c r="AV4" s="161"/>
      <c r="AW4" s="161"/>
      <c r="AX4" s="161"/>
      <c r="AY4" s="161"/>
      <c r="AZ4" s="161"/>
      <c r="BA4" s="161"/>
      <c r="BB4" s="161"/>
      <c r="BC4" s="161"/>
      <c r="BD4" s="161"/>
      <c r="BE4" s="161"/>
      <c r="BF4" s="161"/>
      <c r="BG4" s="161"/>
      <c r="BH4" s="161"/>
      <c r="BI4" s="161"/>
      <c r="BJ4" s="205"/>
    </row>
    <row r="5" spans="1:65" x14ac:dyDescent="0.15">
      <c r="A5" s="145"/>
      <c r="B5" s="162"/>
      <c r="C5" s="162"/>
      <c r="D5" s="204"/>
      <c r="E5" s="162"/>
      <c r="F5" s="162"/>
      <c r="G5" s="204"/>
      <c r="H5" s="204"/>
      <c r="I5" s="204"/>
      <c r="J5" s="204"/>
      <c r="K5" s="204"/>
      <c r="L5" s="204"/>
      <c r="M5" s="204"/>
      <c r="N5" s="204"/>
      <c r="O5" s="204"/>
      <c r="P5" s="204"/>
      <c r="Q5" s="204"/>
      <c r="R5" s="161"/>
      <c r="S5" s="161"/>
      <c r="T5" s="204"/>
      <c r="U5" s="161"/>
      <c r="V5" s="161"/>
      <c r="W5" s="204"/>
      <c r="X5" s="161"/>
      <c r="Y5" s="161"/>
      <c r="Z5" s="161"/>
      <c r="AA5" s="161"/>
      <c r="AB5" s="161"/>
      <c r="AC5" s="161"/>
      <c r="AD5" s="161"/>
      <c r="AE5" s="161"/>
      <c r="AF5" s="161"/>
      <c r="AG5" s="161"/>
      <c r="AH5" s="161"/>
      <c r="AI5" s="161"/>
      <c r="AJ5" s="161"/>
      <c r="AK5" s="161"/>
      <c r="AL5" s="161"/>
      <c r="AM5" s="161"/>
      <c r="AN5" s="161"/>
      <c r="AO5" s="161"/>
      <c r="AP5" s="161"/>
      <c r="AQ5" s="161"/>
      <c r="AR5" s="161"/>
      <c r="AS5" s="161"/>
      <c r="AT5" s="161"/>
      <c r="AU5" s="161"/>
      <c r="AV5" s="161"/>
      <c r="AW5" s="161"/>
      <c r="AX5" s="161"/>
      <c r="AY5" s="161"/>
      <c r="AZ5" s="161"/>
      <c r="BA5" s="161"/>
      <c r="BB5" s="161"/>
      <c r="BC5" s="161"/>
      <c r="BD5" s="161"/>
      <c r="BE5" s="161"/>
      <c r="BF5" s="161"/>
      <c r="BG5" s="161"/>
      <c r="BH5" s="161"/>
      <c r="BI5" s="161"/>
      <c r="BJ5" s="161" t="s">
        <v>274</v>
      </c>
    </row>
    <row r="6" spans="1:65" ht="6" customHeight="1" x14ac:dyDescent="0.15">
      <c r="A6" s="123"/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59"/>
      <c r="S6" s="159"/>
      <c r="T6" s="160"/>
      <c r="U6" s="159"/>
      <c r="V6" s="159"/>
      <c r="W6" s="160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  <c r="AI6" s="159"/>
      <c r="AJ6" s="159"/>
      <c r="AK6" s="159"/>
      <c r="AL6" s="159"/>
      <c r="AM6" s="159"/>
      <c r="AN6" s="159"/>
      <c r="AO6" s="159"/>
      <c r="AP6" s="159"/>
      <c r="AQ6" s="159"/>
      <c r="AR6" s="159"/>
      <c r="AS6" s="159"/>
      <c r="AT6" s="159"/>
      <c r="AU6" s="159"/>
      <c r="AV6" s="159"/>
      <c r="AW6" s="159"/>
      <c r="AX6" s="159"/>
      <c r="AY6" s="159"/>
      <c r="AZ6" s="159"/>
      <c r="BA6" s="159"/>
      <c r="BB6" s="159"/>
      <c r="BC6" s="159"/>
      <c r="BD6" s="159"/>
      <c r="BE6" s="159"/>
      <c r="BF6" s="159"/>
      <c r="BG6" s="159"/>
      <c r="BH6" s="159"/>
      <c r="BI6" s="159"/>
      <c r="BJ6" s="123"/>
    </row>
    <row r="7" spans="1:65" x14ac:dyDescent="0.15">
      <c r="A7" s="484" t="s">
        <v>95</v>
      </c>
      <c r="B7" s="477" t="s">
        <v>261</v>
      </c>
      <c r="C7" s="478"/>
      <c r="D7" s="479"/>
      <c r="E7" s="477" t="s">
        <v>260</v>
      </c>
      <c r="F7" s="478"/>
      <c r="G7" s="479"/>
      <c r="H7" s="477" t="s">
        <v>259</v>
      </c>
      <c r="I7" s="478"/>
      <c r="J7" s="479"/>
      <c r="K7" s="477" t="s">
        <v>258</v>
      </c>
      <c r="L7" s="478"/>
      <c r="M7" s="479"/>
      <c r="N7" s="477" t="s">
        <v>257</v>
      </c>
      <c r="O7" s="478"/>
      <c r="P7" s="479"/>
      <c r="Q7" s="477" t="s">
        <v>256</v>
      </c>
      <c r="R7" s="478"/>
      <c r="S7" s="479"/>
      <c r="T7" s="477" t="s">
        <v>255</v>
      </c>
      <c r="U7" s="478"/>
      <c r="V7" s="479"/>
      <c r="W7" s="477" t="s">
        <v>254</v>
      </c>
      <c r="X7" s="478"/>
      <c r="Y7" s="479"/>
      <c r="Z7" s="477" t="s">
        <v>253</v>
      </c>
      <c r="AA7" s="478"/>
      <c r="AB7" s="479"/>
      <c r="AC7" s="477" t="s">
        <v>252</v>
      </c>
      <c r="AD7" s="478"/>
      <c r="AE7" s="479"/>
      <c r="AF7" s="477" t="s">
        <v>251</v>
      </c>
      <c r="AG7" s="478"/>
      <c r="AH7" s="479"/>
      <c r="AI7" s="477" t="s">
        <v>250</v>
      </c>
      <c r="AJ7" s="478"/>
      <c r="AK7" s="479"/>
      <c r="AL7" s="477" t="s">
        <v>249</v>
      </c>
      <c r="AM7" s="478"/>
      <c r="AN7" s="479"/>
      <c r="AO7" s="477" t="s">
        <v>248</v>
      </c>
      <c r="AP7" s="478"/>
      <c r="AQ7" s="479"/>
      <c r="AR7" s="477" t="s">
        <v>247</v>
      </c>
      <c r="AS7" s="478"/>
      <c r="AT7" s="479"/>
      <c r="AU7" s="477" t="s">
        <v>273</v>
      </c>
      <c r="AV7" s="478"/>
      <c r="AW7" s="479"/>
      <c r="AX7" s="477" t="s">
        <v>245</v>
      </c>
      <c r="AY7" s="478"/>
      <c r="AZ7" s="479"/>
      <c r="BA7" s="477" t="s">
        <v>244</v>
      </c>
      <c r="BB7" s="478"/>
      <c r="BC7" s="479"/>
      <c r="BD7" s="477" t="s">
        <v>272</v>
      </c>
      <c r="BE7" s="478"/>
      <c r="BF7" s="479"/>
      <c r="BG7" s="477" t="s">
        <v>2088</v>
      </c>
      <c r="BH7" s="478"/>
      <c r="BI7" s="479"/>
      <c r="BJ7" s="475" t="s">
        <v>243</v>
      </c>
    </row>
    <row r="8" spans="1:65" x14ac:dyDescent="0.15">
      <c r="A8" s="485"/>
      <c r="B8" s="186" t="s">
        <v>241</v>
      </c>
      <c r="C8" s="186" t="s">
        <v>87</v>
      </c>
      <c r="D8" s="203" t="s">
        <v>86</v>
      </c>
      <c r="E8" s="186" t="s">
        <v>241</v>
      </c>
      <c r="F8" s="186" t="s">
        <v>87</v>
      </c>
      <c r="G8" s="203" t="s">
        <v>86</v>
      </c>
      <c r="H8" s="186" t="s">
        <v>241</v>
      </c>
      <c r="I8" s="186" t="s">
        <v>87</v>
      </c>
      <c r="J8" s="203" t="s">
        <v>86</v>
      </c>
      <c r="K8" s="186" t="s">
        <v>241</v>
      </c>
      <c r="L8" s="186" t="s">
        <v>87</v>
      </c>
      <c r="M8" s="203" t="s">
        <v>86</v>
      </c>
      <c r="N8" s="186" t="s">
        <v>241</v>
      </c>
      <c r="O8" s="186" t="s">
        <v>87</v>
      </c>
      <c r="P8" s="203" t="s">
        <v>86</v>
      </c>
      <c r="Q8" s="186" t="s">
        <v>241</v>
      </c>
      <c r="R8" s="186" t="s">
        <v>87</v>
      </c>
      <c r="S8" s="203" t="s">
        <v>86</v>
      </c>
      <c r="T8" s="186" t="s">
        <v>241</v>
      </c>
      <c r="U8" s="186" t="s">
        <v>87</v>
      </c>
      <c r="V8" s="203" t="s">
        <v>86</v>
      </c>
      <c r="W8" s="186" t="s">
        <v>241</v>
      </c>
      <c r="X8" s="186" t="s">
        <v>87</v>
      </c>
      <c r="Y8" s="203" t="s">
        <v>86</v>
      </c>
      <c r="Z8" s="186" t="s">
        <v>241</v>
      </c>
      <c r="AA8" s="186" t="s">
        <v>87</v>
      </c>
      <c r="AB8" s="185" t="s">
        <v>86</v>
      </c>
      <c r="AC8" s="186" t="s">
        <v>241</v>
      </c>
      <c r="AD8" s="186" t="s">
        <v>87</v>
      </c>
      <c r="AE8" s="185" t="s">
        <v>86</v>
      </c>
      <c r="AF8" s="186" t="s">
        <v>241</v>
      </c>
      <c r="AG8" s="186" t="s">
        <v>87</v>
      </c>
      <c r="AH8" s="185" t="s">
        <v>86</v>
      </c>
      <c r="AI8" s="186" t="s">
        <v>241</v>
      </c>
      <c r="AJ8" s="186" t="s">
        <v>87</v>
      </c>
      <c r="AK8" s="185" t="s">
        <v>86</v>
      </c>
      <c r="AL8" s="186" t="s">
        <v>241</v>
      </c>
      <c r="AM8" s="186" t="s">
        <v>87</v>
      </c>
      <c r="AN8" s="185" t="s">
        <v>86</v>
      </c>
      <c r="AO8" s="186" t="s">
        <v>241</v>
      </c>
      <c r="AP8" s="186" t="s">
        <v>87</v>
      </c>
      <c r="AQ8" s="185" t="s">
        <v>86</v>
      </c>
      <c r="AR8" s="186" t="s">
        <v>241</v>
      </c>
      <c r="AS8" s="186" t="s">
        <v>87</v>
      </c>
      <c r="AT8" s="185" t="s">
        <v>86</v>
      </c>
      <c r="AU8" s="186" t="s">
        <v>241</v>
      </c>
      <c r="AV8" s="186" t="s">
        <v>87</v>
      </c>
      <c r="AW8" s="185" t="s">
        <v>86</v>
      </c>
      <c r="AX8" s="186" t="s">
        <v>241</v>
      </c>
      <c r="AY8" s="186" t="s">
        <v>87</v>
      </c>
      <c r="AZ8" s="185" t="s">
        <v>86</v>
      </c>
      <c r="BA8" s="186" t="s">
        <v>241</v>
      </c>
      <c r="BB8" s="186" t="s">
        <v>87</v>
      </c>
      <c r="BC8" s="185" t="s">
        <v>86</v>
      </c>
      <c r="BD8" s="186" t="s">
        <v>241</v>
      </c>
      <c r="BE8" s="186" t="s">
        <v>87</v>
      </c>
      <c r="BF8" s="185" t="s">
        <v>86</v>
      </c>
      <c r="BG8" s="186" t="s">
        <v>241</v>
      </c>
      <c r="BH8" s="186" t="s">
        <v>87</v>
      </c>
      <c r="BI8" s="185" t="s">
        <v>86</v>
      </c>
      <c r="BJ8" s="476"/>
    </row>
    <row r="9" spans="1:65" ht="6" customHeight="1" x14ac:dyDescent="0.15">
      <c r="A9" s="202"/>
      <c r="B9" s="201"/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159"/>
      <c r="S9" s="159"/>
      <c r="T9" s="201"/>
      <c r="U9" s="159"/>
      <c r="V9" s="159"/>
      <c r="W9" s="201"/>
      <c r="X9" s="159"/>
      <c r="Y9" s="159"/>
      <c r="Z9" s="201"/>
      <c r="AA9" s="159"/>
      <c r="AB9" s="200"/>
      <c r="AC9" s="159"/>
      <c r="AD9" s="159"/>
      <c r="AE9" s="159"/>
      <c r="AF9" s="200"/>
      <c r="AG9" s="200"/>
      <c r="AH9" s="200"/>
      <c r="AI9" s="200"/>
      <c r="AJ9" s="200"/>
      <c r="AK9" s="200"/>
      <c r="AL9" s="159"/>
      <c r="AM9" s="200"/>
      <c r="AN9" s="200"/>
      <c r="AO9" s="159"/>
      <c r="AP9" s="200"/>
      <c r="AQ9" s="199"/>
      <c r="AR9" s="159"/>
      <c r="AS9" s="200"/>
      <c r="AT9" s="200"/>
      <c r="AU9" s="200"/>
      <c r="AV9" s="200"/>
      <c r="AW9" s="200"/>
      <c r="AX9" s="200"/>
      <c r="AY9" s="200"/>
      <c r="AZ9" s="200"/>
      <c r="BA9" s="200"/>
      <c r="BB9" s="200"/>
      <c r="BC9" s="200"/>
      <c r="BD9" s="200"/>
      <c r="BE9" s="200"/>
      <c r="BF9" s="200"/>
      <c r="BG9" s="200"/>
      <c r="BH9" s="200"/>
      <c r="BI9" s="199"/>
      <c r="BJ9" s="198"/>
    </row>
    <row r="10" spans="1:65" ht="11.25" customHeight="1" x14ac:dyDescent="0.15">
      <c r="A10" s="129" t="s">
        <v>143</v>
      </c>
      <c r="B10" s="162">
        <v>255565</v>
      </c>
      <c r="C10" s="162">
        <v>123268</v>
      </c>
      <c r="D10" s="162">
        <v>132297</v>
      </c>
      <c r="E10" s="162">
        <v>255798</v>
      </c>
      <c r="F10" s="162">
        <v>123336</v>
      </c>
      <c r="G10" s="162">
        <v>132462</v>
      </c>
      <c r="H10" s="162">
        <v>255624</v>
      </c>
      <c r="I10" s="162">
        <v>123088</v>
      </c>
      <c r="J10" s="162">
        <v>132536</v>
      </c>
      <c r="K10" s="162">
        <v>255168</v>
      </c>
      <c r="L10" s="162">
        <v>122579</v>
      </c>
      <c r="M10" s="162">
        <v>132589</v>
      </c>
      <c r="N10" s="162">
        <v>256012</v>
      </c>
      <c r="O10" s="162">
        <v>122903</v>
      </c>
      <c r="P10" s="162">
        <v>133109</v>
      </c>
      <c r="Q10" s="162">
        <v>255614</v>
      </c>
      <c r="R10" s="161">
        <v>122480</v>
      </c>
      <c r="S10" s="161">
        <v>133134</v>
      </c>
      <c r="T10" s="162">
        <v>255320</v>
      </c>
      <c r="U10" s="161">
        <v>122188</v>
      </c>
      <c r="V10" s="161">
        <v>133132</v>
      </c>
      <c r="W10" s="162">
        <v>254888</v>
      </c>
      <c r="X10" s="161">
        <v>121960</v>
      </c>
      <c r="Y10" s="161">
        <v>132928</v>
      </c>
      <c r="Z10" s="162">
        <v>254636</v>
      </c>
      <c r="AA10" s="161">
        <v>121734</v>
      </c>
      <c r="AB10" s="159">
        <v>132902</v>
      </c>
      <c r="AC10" s="169">
        <v>254244</v>
      </c>
      <c r="AD10" s="169">
        <v>121433</v>
      </c>
      <c r="AE10" s="170">
        <v>132811</v>
      </c>
      <c r="AF10" s="178">
        <v>254487</v>
      </c>
      <c r="AG10" s="178">
        <v>121599</v>
      </c>
      <c r="AH10" s="178">
        <v>132888</v>
      </c>
      <c r="AI10" s="178">
        <v>254200</v>
      </c>
      <c r="AJ10" s="178">
        <v>121454</v>
      </c>
      <c r="AK10" s="178">
        <v>132746</v>
      </c>
      <c r="AL10" s="178">
        <v>254089</v>
      </c>
      <c r="AM10" s="178">
        <v>121385</v>
      </c>
      <c r="AN10" s="178">
        <v>132704</v>
      </c>
      <c r="AO10" s="178">
        <v>253335</v>
      </c>
      <c r="AP10" s="178">
        <v>120969</v>
      </c>
      <c r="AQ10" s="178">
        <v>132366</v>
      </c>
      <c r="AR10" s="178">
        <v>253832</v>
      </c>
      <c r="AS10" s="178">
        <v>121575</v>
      </c>
      <c r="AT10" s="178">
        <v>132257</v>
      </c>
      <c r="AU10" s="178">
        <v>253267</v>
      </c>
      <c r="AV10" s="178">
        <v>121449</v>
      </c>
      <c r="AW10" s="178">
        <v>131818</v>
      </c>
      <c r="AX10" s="178">
        <v>252095</v>
      </c>
      <c r="AY10" s="178">
        <v>121008</v>
      </c>
      <c r="AZ10" s="178">
        <v>131087</v>
      </c>
      <c r="BA10" s="178">
        <v>250998</v>
      </c>
      <c r="BB10" s="178">
        <v>120586</v>
      </c>
      <c r="BC10" s="178">
        <v>130412</v>
      </c>
      <c r="BD10" s="178">
        <v>249327</v>
      </c>
      <c r="BE10" s="178">
        <v>119787</v>
      </c>
      <c r="BF10" s="178">
        <v>129540</v>
      </c>
      <c r="BG10" s="178">
        <v>247987</v>
      </c>
      <c r="BH10" s="178">
        <v>119324</v>
      </c>
      <c r="BI10" s="197">
        <v>128663</v>
      </c>
      <c r="BJ10" s="157" t="s">
        <v>143</v>
      </c>
    </row>
    <row r="11" spans="1:65" ht="6.6" customHeight="1" x14ac:dyDescent="0.15">
      <c r="A11" s="131"/>
      <c r="B11" s="162"/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1"/>
      <c r="S11" s="161"/>
      <c r="T11" s="162"/>
      <c r="U11" s="161"/>
      <c r="V11" s="161"/>
      <c r="W11" s="162"/>
      <c r="X11" s="161"/>
      <c r="Y11" s="161"/>
      <c r="Z11" s="162"/>
      <c r="AA11" s="161"/>
      <c r="AB11" s="161"/>
      <c r="AC11" s="169"/>
      <c r="AD11" s="169"/>
      <c r="AE11" s="170"/>
      <c r="AF11" s="170"/>
      <c r="AG11" s="170"/>
      <c r="AH11" s="170"/>
      <c r="AI11" s="170"/>
      <c r="AJ11" s="170"/>
      <c r="AK11" s="169"/>
      <c r="AL11" s="170"/>
      <c r="AM11" s="170"/>
      <c r="AN11" s="169"/>
      <c r="AO11" s="170"/>
      <c r="AP11" s="170"/>
      <c r="AQ11" s="169"/>
      <c r="AR11" s="170"/>
      <c r="AS11" s="170"/>
      <c r="AT11" s="169"/>
      <c r="AU11" s="169"/>
      <c r="AV11" s="169"/>
      <c r="AW11" s="169"/>
      <c r="AX11" s="170"/>
      <c r="AY11" s="170"/>
      <c r="AZ11" s="170"/>
      <c r="BA11" s="170"/>
      <c r="BB11" s="170"/>
      <c r="BC11" s="169"/>
      <c r="BD11" s="170"/>
      <c r="BE11" s="170"/>
      <c r="BF11" s="169"/>
      <c r="BG11" s="170"/>
      <c r="BH11" s="170"/>
      <c r="BI11" s="169"/>
      <c r="BJ11" s="196"/>
    </row>
    <row r="12" spans="1:65" ht="11.25" customHeight="1" x14ac:dyDescent="0.15">
      <c r="A12" s="129" t="s">
        <v>271</v>
      </c>
      <c r="B12" s="160">
        <v>11870</v>
      </c>
      <c r="C12" s="160">
        <v>5966</v>
      </c>
      <c r="D12" s="160">
        <v>5904</v>
      </c>
      <c r="E12" s="160">
        <v>11736</v>
      </c>
      <c r="F12" s="160">
        <v>5979</v>
      </c>
      <c r="G12" s="160">
        <v>5757</v>
      </c>
      <c r="H12" s="160">
        <v>11615</v>
      </c>
      <c r="I12" s="160">
        <v>5934</v>
      </c>
      <c r="J12" s="160">
        <v>5681</v>
      </c>
      <c r="K12" s="160">
        <v>11506</v>
      </c>
      <c r="L12" s="160">
        <v>5856</v>
      </c>
      <c r="M12" s="160">
        <v>5650</v>
      </c>
      <c r="N12" s="160">
        <v>11309</v>
      </c>
      <c r="O12" s="160">
        <v>5770</v>
      </c>
      <c r="P12" s="160">
        <v>5539</v>
      </c>
      <c r="Q12" s="160">
        <v>11111</v>
      </c>
      <c r="R12" s="159">
        <v>5639</v>
      </c>
      <c r="S12" s="159">
        <v>5472</v>
      </c>
      <c r="T12" s="160">
        <v>10885</v>
      </c>
      <c r="U12" s="159">
        <v>5497</v>
      </c>
      <c r="V12" s="159">
        <v>5388</v>
      </c>
      <c r="W12" s="160">
        <v>10818</v>
      </c>
      <c r="X12" s="159">
        <v>5520</v>
      </c>
      <c r="Y12" s="159">
        <v>5298</v>
      </c>
      <c r="Z12" s="160">
        <v>10863</v>
      </c>
      <c r="AA12" s="160">
        <v>5617</v>
      </c>
      <c r="AB12" s="160">
        <v>5246</v>
      </c>
      <c r="AC12" s="169">
        <v>10411</v>
      </c>
      <c r="AD12" s="169">
        <v>5361</v>
      </c>
      <c r="AE12" s="170">
        <v>5050</v>
      </c>
      <c r="AF12" s="177">
        <v>10489</v>
      </c>
      <c r="AG12" s="177">
        <v>5464</v>
      </c>
      <c r="AH12" s="177">
        <v>5025</v>
      </c>
      <c r="AI12" s="177">
        <f t="shared" ref="AI12:AQ12" si="0">SUM(AI13:AI17)</f>
        <v>10513</v>
      </c>
      <c r="AJ12" s="177">
        <f t="shared" si="0"/>
        <v>5483</v>
      </c>
      <c r="AK12" s="177">
        <f t="shared" si="0"/>
        <v>5030</v>
      </c>
      <c r="AL12" s="177">
        <f t="shared" si="0"/>
        <v>10490</v>
      </c>
      <c r="AM12" s="177">
        <f t="shared" si="0"/>
        <v>5405</v>
      </c>
      <c r="AN12" s="177">
        <f t="shared" si="0"/>
        <v>5085</v>
      </c>
      <c r="AO12" s="177">
        <f t="shared" si="0"/>
        <v>10377</v>
      </c>
      <c r="AP12" s="177">
        <f t="shared" si="0"/>
        <v>5355</v>
      </c>
      <c r="AQ12" s="177">
        <f t="shared" si="0"/>
        <v>5022</v>
      </c>
      <c r="AR12" s="177">
        <v>9978</v>
      </c>
      <c r="AS12" s="177">
        <v>5084</v>
      </c>
      <c r="AT12" s="177">
        <v>4894</v>
      </c>
      <c r="AU12" s="177">
        <v>9872</v>
      </c>
      <c r="AV12" s="177">
        <v>5029</v>
      </c>
      <c r="AW12" s="177">
        <v>4843</v>
      </c>
      <c r="AX12" s="177">
        <f t="shared" ref="AX12:BI12" si="1">SUM(AX13:AX17)</f>
        <v>9656</v>
      </c>
      <c r="AY12" s="177">
        <f t="shared" si="1"/>
        <v>4926</v>
      </c>
      <c r="AZ12" s="177">
        <f t="shared" si="1"/>
        <v>4730</v>
      </c>
      <c r="BA12" s="177">
        <f t="shared" si="1"/>
        <v>9511</v>
      </c>
      <c r="BB12" s="177">
        <f t="shared" si="1"/>
        <v>4932</v>
      </c>
      <c r="BC12" s="177">
        <f t="shared" si="1"/>
        <v>4579</v>
      </c>
      <c r="BD12" s="177">
        <f t="shared" si="1"/>
        <v>9133</v>
      </c>
      <c r="BE12" s="177">
        <f t="shared" si="1"/>
        <v>4670</v>
      </c>
      <c r="BF12" s="177">
        <f t="shared" si="1"/>
        <v>4463</v>
      </c>
      <c r="BG12" s="177">
        <f t="shared" si="1"/>
        <v>8898</v>
      </c>
      <c r="BH12" s="177">
        <f t="shared" si="1"/>
        <v>4582</v>
      </c>
      <c r="BI12" s="177">
        <f t="shared" si="1"/>
        <v>4316</v>
      </c>
      <c r="BJ12" s="157" t="s">
        <v>271</v>
      </c>
      <c r="BK12" s="175"/>
      <c r="BL12" s="175"/>
      <c r="BM12" s="175"/>
    </row>
    <row r="13" spans="1:65" ht="11.25" customHeight="1" x14ac:dyDescent="0.15">
      <c r="A13" s="129">
        <v>0</v>
      </c>
      <c r="B13" s="162">
        <v>2386</v>
      </c>
      <c r="C13" s="162">
        <v>1201</v>
      </c>
      <c r="D13" s="162">
        <v>1185</v>
      </c>
      <c r="E13" s="160">
        <v>2310</v>
      </c>
      <c r="F13" s="162">
        <v>1223</v>
      </c>
      <c r="G13" s="162">
        <v>1087</v>
      </c>
      <c r="H13" s="160">
        <v>2348</v>
      </c>
      <c r="I13" s="162">
        <v>1191</v>
      </c>
      <c r="J13" s="162">
        <v>1157</v>
      </c>
      <c r="K13" s="160">
        <v>2245</v>
      </c>
      <c r="L13" s="162">
        <v>1122</v>
      </c>
      <c r="M13" s="162">
        <v>1123</v>
      </c>
      <c r="N13" s="160">
        <v>2199</v>
      </c>
      <c r="O13" s="181">
        <v>1123</v>
      </c>
      <c r="P13" s="181">
        <v>1076</v>
      </c>
      <c r="Q13" s="160">
        <v>2193</v>
      </c>
      <c r="R13" s="159">
        <v>1081</v>
      </c>
      <c r="S13" s="159">
        <v>1112</v>
      </c>
      <c r="T13" s="160">
        <v>2128</v>
      </c>
      <c r="U13" s="171">
        <v>1116</v>
      </c>
      <c r="V13" s="171">
        <v>1012</v>
      </c>
      <c r="W13" s="160">
        <v>2229</v>
      </c>
      <c r="X13" s="171">
        <v>1134</v>
      </c>
      <c r="Y13" s="171">
        <v>1095</v>
      </c>
      <c r="Z13" s="160">
        <v>2143</v>
      </c>
      <c r="AA13" s="171">
        <v>1136</v>
      </c>
      <c r="AB13" s="171">
        <v>1007</v>
      </c>
      <c r="AC13" s="169">
        <v>2002</v>
      </c>
      <c r="AD13" s="169">
        <v>1037</v>
      </c>
      <c r="AE13" s="170">
        <v>965</v>
      </c>
      <c r="AF13" s="171">
        <v>2133</v>
      </c>
      <c r="AG13" s="171">
        <v>1131</v>
      </c>
      <c r="AH13" s="171">
        <v>1002</v>
      </c>
      <c r="AI13" s="171">
        <v>2075</v>
      </c>
      <c r="AJ13" s="171">
        <v>1063</v>
      </c>
      <c r="AK13" s="171">
        <v>1012</v>
      </c>
      <c r="AL13" s="171">
        <v>2073</v>
      </c>
      <c r="AM13" s="171">
        <v>1040</v>
      </c>
      <c r="AN13" s="171">
        <v>1033</v>
      </c>
      <c r="AO13" s="171">
        <v>2021</v>
      </c>
      <c r="AP13" s="171">
        <v>1065</v>
      </c>
      <c r="AQ13" s="171">
        <v>956</v>
      </c>
      <c r="AR13" s="171">
        <v>1937</v>
      </c>
      <c r="AS13" s="171">
        <v>949</v>
      </c>
      <c r="AT13" s="171">
        <v>988</v>
      </c>
      <c r="AU13" s="171">
        <v>1980</v>
      </c>
      <c r="AV13" s="171">
        <v>1056</v>
      </c>
      <c r="AW13" s="171">
        <v>924</v>
      </c>
      <c r="AX13" s="171">
        <v>1860</v>
      </c>
      <c r="AY13" s="171">
        <v>956</v>
      </c>
      <c r="AZ13" s="171">
        <v>904</v>
      </c>
      <c r="BA13" s="171">
        <v>1857</v>
      </c>
      <c r="BB13" s="171">
        <v>992</v>
      </c>
      <c r="BC13" s="171">
        <v>865</v>
      </c>
      <c r="BD13" s="171">
        <v>1663</v>
      </c>
      <c r="BE13" s="171">
        <v>810</v>
      </c>
      <c r="BF13" s="171">
        <v>853</v>
      </c>
      <c r="BG13" s="171">
        <v>1715</v>
      </c>
      <c r="BH13" s="171">
        <v>896</v>
      </c>
      <c r="BI13" s="171">
        <v>819</v>
      </c>
      <c r="BJ13" s="195">
        <v>0</v>
      </c>
    </row>
    <row r="14" spans="1:65" ht="11.25" customHeight="1" x14ac:dyDescent="0.15">
      <c r="A14" s="129">
        <v>1</v>
      </c>
      <c r="B14" s="162">
        <v>2338</v>
      </c>
      <c r="C14" s="162">
        <v>1178</v>
      </c>
      <c r="D14" s="162">
        <v>1160</v>
      </c>
      <c r="E14" s="160">
        <v>2362</v>
      </c>
      <c r="F14" s="162">
        <v>1195</v>
      </c>
      <c r="G14" s="162">
        <v>1167</v>
      </c>
      <c r="H14" s="160">
        <v>2296</v>
      </c>
      <c r="I14" s="162">
        <v>1203</v>
      </c>
      <c r="J14" s="162">
        <v>1093</v>
      </c>
      <c r="K14" s="160">
        <v>2363</v>
      </c>
      <c r="L14" s="162">
        <v>1198</v>
      </c>
      <c r="M14" s="162">
        <v>1165</v>
      </c>
      <c r="N14" s="160">
        <v>2167</v>
      </c>
      <c r="O14" s="181">
        <v>1088</v>
      </c>
      <c r="P14" s="181">
        <v>1079</v>
      </c>
      <c r="Q14" s="160">
        <v>2185</v>
      </c>
      <c r="R14" s="159">
        <v>1127</v>
      </c>
      <c r="S14" s="159">
        <v>1058</v>
      </c>
      <c r="T14" s="160">
        <v>2190</v>
      </c>
      <c r="U14" s="171">
        <v>1082</v>
      </c>
      <c r="V14" s="171">
        <v>1108</v>
      </c>
      <c r="W14" s="160">
        <v>2098</v>
      </c>
      <c r="X14" s="171">
        <v>1090</v>
      </c>
      <c r="Y14" s="171">
        <v>1008</v>
      </c>
      <c r="Z14" s="160">
        <v>2216</v>
      </c>
      <c r="AA14" s="171">
        <v>1135</v>
      </c>
      <c r="AB14" s="171">
        <v>1081</v>
      </c>
      <c r="AC14" s="169">
        <v>2060</v>
      </c>
      <c r="AD14" s="169">
        <v>1077</v>
      </c>
      <c r="AE14" s="170">
        <v>983</v>
      </c>
      <c r="AF14" s="171">
        <v>2043</v>
      </c>
      <c r="AG14" s="171">
        <v>1075</v>
      </c>
      <c r="AH14" s="171">
        <v>968</v>
      </c>
      <c r="AI14" s="171">
        <v>2151</v>
      </c>
      <c r="AJ14" s="171">
        <v>1145</v>
      </c>
      <c r="AK14" s="171">
        <v>1006</v>
      </c>
      <c r="AL14" s="171">
        <v>2121</v>
      </c>
      <c r="AM14" s="171">
        <v>1068</v>
      </c>
      <c r="AN14" s="171">
        <v>1053</v>
      </c>
      <c r="AO14" s="171">
        <v>2051</v>
      </c>
      <c r="AP14" s="171">
        <v>1027</v>
      </c>
      <c r="AQ14" s="171">
        <v>1024</v>
      </c>
      <c r="AR14" s="171">
        <v>1963</v>
      </c>
      <c r="AS14" s="171">
        <v>1033</v>
      </c>
      <c r="AT14" s="171">
        <v>930</v>
      </c>
      <c r="AU14" s="171">
        <v>1917</v>
      </c>
      <c r="AV14" s="171">
        <v>931</v>
      </c>
      <c r="AW14" s="171">
        <v>986</v>
      </c>
      <c r="AX14" s="171">
        <v>1984</v>
      </c>
      <c r="AY14" s="171">
        <v>1044</v>
      </c>
      <c r="AZ14" s="171">
        <v>940</v>
      </c>
      <c r="BA14" s="171">
        <v>1842</v>
      </c>
      <c r="BB14" s="171">
        <v>958</v>
      </c>
      <c r="BC14" s="171">
        <v>884</v>
      </c>
      <c r="BD14" s="171">
        <v>1826</v>
      </c>
      <c r="BE14" s="171">
        <v>973</v>
      </c>
      <c r="BF14" s="171">
        <v>853</v>
      </c>
      <c r="BG14" s="171">
        <v>1645</v>
      </c>
      <c r="BH14" s="171">
        <v>798</v>
      </c>
      <c r="BI14" s="171">
        <v>847</v>
      </c>
      <c r="BJ14" s="195">
        <v>1</v>
      </c>
    </row>
    <row r="15" spans="1:65" ht="11.25" customHeight="1" x14ac:dyDescent="0.15">
      <c r="A15" s="129">
        <v>2</v>
      </c>
      <c r="B15" s="162">
        <v>2340</v>
      </c>
      <c r="C15" s="162">
        <v>1186</v>
      </c>
      <c r="D15" s="162">
        <v>1154</v>
      </c>
      <c r="E15" s="160">
        <v>2327</v>
      </c>
      <c r="F15" s="162">
        <v>1167</v>
      </c>
      <c r="G15" s="162">
        <v>1160</v>
      </c>
      <c r="H15" s="160">
        <v>2322</v>
      </c>
      <c r="I15" s="162">
        <v>1196</v>
      </c>
      <c r="J15" s="162">
        <v>1126</v>
      </c>
      <c r="K15" s="160">
        <v>2300</v>
      </c>
      <c r="L15" s="162">
        <v>1213</v>
      </c>
      <c r="M15" s="162">
        <v>1087</v>
      </c>
      <c r="N15" s="160">
        <v>2327</v>
      </c>
      <c r="O15" s="181">
        <v>1167</v>
      </c>
      <c r="P15" s="181">
        <v>1160</v>
      </c>
      <c r="Q15" s="160">
        <v>2134</v>
      </c>
      <c r="R15" s="159">
        <v>1075</v>
      </c>
      <c r="S15" s="159">
        <v>1059</v>
      </c>
      <c r="T15" s="160">
        <v>2178</v>
      </c>
      <c r="U15" s="171">
        <v>1104</v>
      </c>
      <c r="V15" s="171">
        <v>1074</v>
      </c>
      <c r="W15" s="160">
        <v>2191</v>
      </c>
      <c r="X15" s="171">
        <v>1103</v>
      </c>
      <c r="Y15" s="171">
        <v>1088</v>
      </c>
      <c r="Z15" s="160">
        <v>2121</v>
      </c>
      <c r="AA15" s="171">
        <v>1103</v>
      </c>
      <c r="AB15" s="171">
        <v>1018</v>
      </c>
      <c r="AC15" s="169">
        <v>2130</v>
      </c>
      <c r="AD15" s="169">
        <v>1100</v>
      </c>
      <c r="AE15" s="170">
        <v>1030</v>
      </c>
      <c r="AF15" s="171">
        <v>2083</v>
      </c>
      <c r="AG15" s="171">
        <v>1078</v>
      </c>
      <c r="AH15" s="171">
        <v>1005</v>
      </c>
      <c r="AI15" s="171">
        <v>2050</v>
      </c>
      <c r="AJ15" s="171">
        <v>1075</v>
      </c>
      <c r="AK15" s="171">
        <v>975</v>
      </c>
      <c r="AL15" s="171">
        <v>2133</v>
      </c>
      <c r="AM15" s="171">
        <v>1140</v>
      </c>
      <c r="AN15" s="171">
        <v>993</v>
      </c>
      <c r="AO15" s="171">
        <v>2114</v>
      </c>
      <c r="AP15" s="171">
        <v>1055</v>
      </c>
      <c r="AQ15" s="171">
        <v>1059</v>
      </c>
      <c r="AR15" s="171">
        <v>1956</v>
      </c>
      <c r="AS15" s="171">
        <v>986</v>
      </c>
      <c r="AT15" s="171">
        <v>970</v>
      </c>
      <c r="AU15" s="171">
        <v>1967</v>
      </c>
      <c r="AV15" s="171">
        <v>1019</v>
      </c>
      <c r="AW15" s="171">
        <v>948</v>
      </c>
      <c r="AX15" s="171">
        <v>1897</v>
      </c>
      <c r="AY15" s="171">
        <v>921</v>
      </c>
      <c r="AZ15" s="171">
        <v>976</v>
      </c>
      <c r="BA15" s="171">
        <v>1948</v>
      </c>
      <c r="BB15" s="171">
        <v>1026</v>
      </c>
      <c r="BC15" s="171">
        <v>922</v>
      </c>
      <c r="BD15" s="171">
        <v>1816</v>
      </c>
      <c r="BE15" s="171">
        <v>941</v>
      </c>
      <c r="BF15" s="171">
        <v>875</v>
      </c>
      <c r="BG15" s="171">
        <v>1814</v>
      </c>
      <c r="BH15" s="171">
        <v>966</v>
      </c>
      <c r="BI15" s="171">
        <v>848</v>
      </c>
      <c r="BJ15" s="195">
        <v>2</v>
      </c>
    </row>
    <row r="16" spans="1:65" ht="11.25" customHeight="1" x14ac:dyDescent="0.15">
      <c r="A16" s="129">
        <v>3</v>
      </c>
      <c r="B16" s="162">
        <v>2391</v>
      </c>
      <c r="C16" s="162">
        <v>1192</v>
      </c>
      <c r="D16" s="162">
        <v>1199</v>
      </c>
      <c r="E16" s="160">
        <v>2333</v>
      </c>
      <c r="F16" s="162">
        <v>1184</v>
      </c>
      <c r="G16" s="162">
        <v>1149</v>
      </c>
      <c r="H16" s="160">
        <v>2296</v>
      </c>
      <c r="I16" s="162">
        <v>1150</v>
      </c>
      <c r="J16" s="162">
        <v>1146</v>
      </c>
      <c r="K16" s="160">
        <v>2297</v>
      </c>
      <c r="L16" s="162">
        <v>1183</v>
      </c>
      <c r="M16" s="162">
        <v>1114</v>
      </c>
      <c r="N16" s="160">
        <v>2302</v>
      </c>
      <c r="O16" s="181">
        <v>1204</v>
      </c>
      <c r="P16" s="181">
        <v>1098</v>
      </c>
      <c r="Q16" s="160">
        <v>2297</v>
      </c>
      <c r="R16" s="159">
        <v>1148</v>
      </c>
      <c r="S16" s="159">
        <v>1149</v>
      </c>
      <c r="T16" s="160">
        <v>2109</v>
      </c>
      <c r="U16" s="171">
        <v>1062</v>
      </c>
      <c r="V16" s="171">
        <v>1047</v>
      </c>
      <c r="W16" s="160">
        <v>2195</v>
      </c>
      <c r="X16" s="171">
        <v>1132</v>
      </c>
      <c r="Y16" s="171">
        <v>1063</v>
      </c>
      <c r="Z16" s="160">
        <v>2187</v>
      </c>
      <c r="AA16" s="171">
        <v>1101</v>
      </c>
      <c r="AB16" s="171">
        <v>1086</v>
      </c>
      <c r="AC16" s="169">
        <v>2077</v>
      </c>
      <c r="AD16" s="169">
        <v>1060</v>
      </c>
      <c r="AE16" s="170">
        <v>1017</v>
      </c>
      <c r="AF16" s="171">
        <v>2139</v>
      </c>
      <c r="AG16" s="171">
        <v>1106</v>
      </c>
      <c r="AH16" s="171">
        <v>1033</v>
      </c>
      <c r="AI16" s="171">
        <v>2073</v>
      </c>
      <c r="AJ16" s="171">
        <v>1079</v>
      </c>
      <c r="AK16" s="171">
        <v>994</v>
      </c>
      <c r="AL16" s="171">
        <v>2069</v>
      </c>
      <c r="AM16" s="171">
        <v>1076</v>
      </c>
      <c r="AN16" s="171">
        <v>993</v>
      </c>
      <c r="AO16" s="171">
        <v>2123</v>
      </c>
      <c r="AP16" s="171">
        <v>1135</v>
      </c>
      <c r="AQ16" s="171">
        <v>988</v>
      </c>
      <c r="AR16" s="171">
        <v>2044</v>
      </c>
      <c r="AS16" s="171">
        <v>1031</v>
      </c>
      <c r="AT16" s="171">
        <v>1013</v>
      </c>
      <c r="AU16" s="171">
        <v>1972</v>
      </c>
      <c r="AV16" s="171">
        <v>992</v>
      </c>
      <c r="AW16" s="171">
        <v>980</v>
      </c>
      <c r="AX16" s="171">
        <v>1958</v>
      </c>
      <c r="AY16" s="171">
        <v>1015</v>
      </c>
      <c r="AZ16" s="171">
        <v>943</v>
      </c>
      <c r="BA16" s="171">
        <v>1907</v>
      </c>
      <c r="BB16" s="171">
        <v>928</v>
      </c>
      <c r="BC16" s="171">
        <v>979</v>
      </c>
      <c r="BD16" s="171">
        <v>1932</v>
      </c>
      <c r="BE16" s="171">
        <v>1013</v>
      </c>
      <c r="BF16" s="171">
        <v>919</v>
      </c>
      <c r="BG16" s="171">
        <v>1799</v>
      </c>
      <c r="BH16" s="171">
        <v>922</v>
      </c>
      <c r="BI16" s="171">
        <v>877</v>
      </c>
      <c r="BJ16" s="195">
        <v>3</v>
      </c>
    </row>
    <row r="17" spans="1:65" ht="11.25" customHeight="1" x14ac:dyDescent="0.15">
      <c r="A17" s="129">
        <v>4</v>
      </c>
      <c r="B17" s="162">
        <v>2415</v>
      </c>
      <c r="C17" s="162">
        <v>1209</v>
      </c>
      <c r="D17" s="162">
        <v>1206</v>
      </c>
      <c r="E17" s="160">
        <v>2404</v>
      </c>
      <c r="F17" s="162">
        <v>1210</v>
      </c>
      <c r="G17" s="162">
        <v>1194</v>
      </c>
      <c r="H17" s="160">
        <v>2353</v>
      </c>
      <c r="I17" s="162">
        <v>1194</v>
      </c>
      <c r="J17" s="162">
        <v>1159</v>
      </c>
      <c r="K17" s="160">
        <v>2301</v>
      </c>
      <c r="L17" s="162">
        <v>1140</v>
      </c>
      <c r="M17" s="162">
        <v>1161</v>
      </c>
      <c r="N17" s="160">
        <v>2314</v>
      </c>
      <c r="O17" s="181">
        <v>1188</v>
      </c>
      <c r="P17" s="181">
        <v>1126</v>
      </c>
      <c r="Q17" s="160">
        <v>2302</v>
      </c>
      <c r="R17" s="159">
        <v>1208</v>
      </c>
      <c r="S17" s="159">
        <v>1094</v>
      </c>
      <c r="T17" s="160">
        <v>2280</v>
      </c>
      <c r="U17" s="171">
        <v>1133</v>
      </c>
      <c r="V17" s="171">
        <v>1147</v>
      </c>
      <c r="W17" s="160">
        <v>2105</v>
      </c>
      <c r="X17" s="171">
        <v>1061</v>
      </c>
      <c r="Y17" s="171">
        <v>1044</v>
      </c>
      <c r="Z17" s="160">
        <v>2196</v>
      </c>
      <c r="AA17" s="171">
        <v>1142</v>
      </c>
      <c r="AB17" s="171">
        <v>1054</v>
      </c>
      <c r="AC17" s="169">
        <v>2142</v>
      </c>
      <c r="AD17" s="169">
        <v>1087</v>
      </c>
      <c r="AE17" s="170">
        <v>1055</v>
      </c>
      <c r="AF17" s="171">
        <v>2091</v>
      </c>
      <c r="AG17" s="171">
        <v>1074</v>
      </c>
      <c r="AH17" s="171">
        <v>1017</v>
      </c>
      <c r="AI17" s="171">
        <v>2164</v>
      </c>
      <c r="AJ17" s="171">
        <v>1121</v>
      </c>
      <c r="AK17" s="171">
        <v>1043</v>
      </c>
      <c r="AL17" s="171">
        <v>2094</v>
      </c>
      <c r="AM17" s="171">
        <v>1081</v>
      </c>
      <c r="AN17" s="171">
        <v>1013</v>
      </c>
      <c r="AO17" s="171">
        <v>2068</v>
      </c>
      <c r="AP17" s="171">
        <v>1073</v>
      </c>
      <c r="AQ17" s="171">
        <v>995</v>
      </c>
      <c r="AR17" s="171">
        <v>2078</v>
      </c>
      <c r="AS17" s="171">
        <v>1085</v>
      </c>
      <c r="AT17" s="171">
        <v>993</v>
      </c>
      <c r="AU17" s="171">
        <v>2036</v>
      </c>
      <c r="AV17" s="171">
        <v>1031</v>
      </c>
      <c r="AW17" s="171">
        <v>1005</v>
      </c>
      <c r="AX17" s="171">
        <v>1957</v>
      </c>
      <c r="AY17" s="171">
        <v>990</v>
      </c>
      <c r="AZ17" s="171">
        <v>967</v>
      </c>
      <c r="BA17" s="171">
        <v>1957</v>
      </c>
      <c r="BB17" s="171">
        <v>1028</v>
      </c>
      <c r="BC17" s="171">
        <v>929</v>
      </c>
      <c r="BD17" s="171">
        <v>1896</v>
      </c>
      <c r="BE17" s="171">
        <v>933</v>
      </c>
      <c r="BF17" s="171">
        <v>963</v>
      </c>
      <c r="BG17" s="171">
        <v>1925</v>
      </c>
      <c r="BH17" s="171">
        <v>1000</v>
      </c>
      <c r="BI17" s="171">
        <v>925</v>
      </c>
      <c r="BJ17" s="195">
        <v>4</v>
      </c>
    </row>
    <row r="18" spans="1:65" ht="6.6" customHeight="1" x14ac:dyDescent="0.15">
      <c r="A18" s="129"/>
      <c r="B18" s="160"/>
      <c r="C18" s="162"/>
      <c r="D18" s="162"/>
      <c r="E18" s="160"/>
      <c r="F18" s="162"/>
      <c r="G18" s="162"/>
      <c r="H18" s="162"/>
      <c r="I18" s="162"/>
      <c r="J18" s="162"/>
      <c r="K18" s="162"/>
      <c r="L18" s="162"/>
      <c r="M18" s="162"/>
      <c r="N18" s="162"/>
      <c r="O18" s="160"/>
      <c r="P18" s="160"/>
      <c r="Q18" s="162"/>
      <c r="R18" s="159"/>
      <c r="S18" s="161"/>
      <c r="T18" s="162"/>
      <c r="U18" s="159"/>
      <c r="V18" s="161"/>
      <c r="W18" s="162"/>
      <c r="X18" s="159"/>
      <c r="Y18" s="161"/>
      <c r="Z18" s="162"/>
      <c r="AA18" s="159"/>
      <c r="AB18" s="161"/>
      <c r="AC18" s="169"/>
      <c r="AD18" s="169"/>
      <c r="AE18" s="170"/>
      <c r="AF18" s="170"/>
      <c r="AG18" s="170"/>
      <c r="AH18" s="170"/>
      <c r="AI18" s="170"/>
      <c r="AJ18" s="170"/>
      <c r="AK18" s="169"/>
      <c r="AL18" s="170"/>
      <c r="AM18" s="170"/>
      <c r="AN18" s="169"/>
      <c r="AO18" s="170"/>
      <c r="AP18" s="170"/>
      <c r="AQ18" s="169"/>
      <c r="AR18" s="170"/>
      <c r="AS18" s="170"/>
      <c r="AT18" s="169"/>
      <c r="AU18" s="169"/>
      <c r="AV18" s="169"/>
      <c r="AW18" s="169"/>
      <c r="AX18" s="169"/>
      <c r="AY18" s="169"/>
      <c r="AZ18" s="169"/>
      <c r="BA18" s="169"/>
      <c r="BB18" s="169"/>
      <c r="BC18" s="169"/>
      <c r="BD18" s="169"/>
      <c r="BE18" s="169"/>
      <c r="BF18" s="169"/>
      <c r="BG18" s="169"/>
      <c r="BH18" s="169"/>
      <c r="BI18" s="169"/>
      <c r="BJ18" s="157"/>
    </row>
    <row r="19" spans="1:65" ht="11.25" customHeight="1" x14ac:dyDescent="0.15">
      <c r="A19" s="129" t="s">
        <v>270</v>
      </c>
      <c r="B19" s="160">
        <v>12151</v>
      </c>
      <c r="C19" s="162">
        <v>6201</v>
      </c>
      <c r="D19" s="162">
        <v>5950</v>
      </c>
      <c r="E19" s="160">
        <v>12053</v>
      </c>
      <c r="F19" s="160">
        <v>6138</v>
      </c>
      <c r="G19" s="160">
        <v>5915</v>
      </c>
      <c r="H19" s="160">
        <v>12085</v>
      </c>
      <c r="I19" s="160">
        <v>6175</v>
      </c>
      <c r="J19" s="160">
        <v>5910</v>
      </c>
      <c r="K19" s="160">
        <v>11947</v>
      </c>
      <c r="L19" s="160">
        <v>6082</v>
      </c>
      <c r="M19" s="160">
        <v>5865</v>
      </c>
      <c r="N19" s="160">
        <v>11839</v>
      </c>
      <c r="O19" s="160">
        <v>5971</v>
      </c>
      <c r="P19" s="160">
        <v>5868</v>
      </c>
      <c r="Q19" s="160">
        <v>11699</v>
      </c>
      <c r="R19" s="159">
        <v>5909</v>
      </c>
      <c r="S19" s="159">
        <v>5790</v>
      </c>
      <c r="T19" s="160">
        <v>11610</v>
      </c>
      <c r="U19" s="159">
        <v>5927</v>
      </c>
      <c r="V19" s="159">
        <v>5683</v>
      </c>
      <c r="W19" s="160">
        <v>11582</v>
      </c>
      <c r="X19" s="159">
        <v>5921</v>
      </c>
      <c r="Y19" s="159">
        <v>5661</v>
      </c>
      <c r="Z19" s="160">
        <v>11303</v>
      </c>
      <c r="AA19" s="160">
        <v>5732</v>
      </c>
      <c r="AB19" s="160">
        <v>5571</v>
      </c>
      <c r="AC19" s="169">
        <v>11106</v>
      </c>
      <c r="AD19" s="169">
        <v>5649</v>
      </c>
      <c r="AE19" s="170">
        <v>5457</v>
      </c>
      <c r="AF19" s="177">
        <v>11060</v>
      </c>
      <c r="AG19" s="177">
        <v>5623</v>
      </c>
      <c r="AH19" s="177">
        <v>5437</v>
      </c>
      <c r="AI19" s="177">
        <f t="shared" ref="AI19:AQ19" si="2">SUM(AI20:AI24)</f>
        <v>10875</v>
      </c>
      <c r="AJ19" s="177">
        <f t="shared" si="2"/>
        <v>5510</v>
      </c>
      <c r="AK19" s="177">
        <f t="shared" si="2"/>
        <v>5365</v>
      </c>
      <c r="AL19" s="177">
        <f t="shared" si="2"/>
        <v>10772</v>
      </c>
      <c r="AM19" s="177">
        <f t="shared" si="2"/>
        <v>5501</v>
      </c>
      <c r="AN19" s="177">
        <f t="shared" si="2"/>
        <v>5271</v>
      </c>
      <c r="AO19" s="177">
        <f t="shared" si="2"/>
        <v>10657</v>
      </c>
      <c r="AP19" s="177">
        <f t="shared" si="2"/>
        <v>5478</v>
      </c>
      <c r="AQ19" s="177">
        <f t="shared" si="2"/>
        <v>5179</v>
      </c>
      <c r="AR19" s="177">
        <v>10558</v>
      </c>
      <c r="AS19" s="177">
        <v>5473</v>
      </c>
      <c r="AT19" s="177">
        <v>5085</v>
      </c>
      <c r="AU19" s="177">
        <v>10510</v>
      </c>
      <c r="AV19" s="177">
        <v>5508</v>
      </c>
      <c r="AW19" s="177">
        <v>5002</v>
      </c>
      <c r="AX19" s="177">
        <f t="shared" ref="AX19:BI19" si="3">SUM(AX20:AX24)</f>
        <v>10430</v>
      </c>
      <c r="AY19" s="177">
        <f t="shared" si="3"/>
        <v>5403</v>
      </c>
      <c r="AZ19" s="177">
        <f t="shared" si="3"/>
        <v>5027</v>
      </c>
      <c r="BA19" s="177">
        <f t="shared" si="3"/>
        <v>10204</v>
      </c>
      <c r="BB19" s="177">
        <f t="shared" si="3"/>
        <v>5248</v>
      </c>
      <c r="BC19" s="177">
        <f t="shared" si="3"/>
        <v>4956</v>
      </c>
      <c r="BD19" s="177">
        <f t="shared" si="3"/>
        <v>10047</v>
      </c>
      <c r="BE19" s="177">
        <f t="shared" si="3"/>
        <v>5155</v>
      </c>
      <c r="BF19" s="177">
        <f t="shared" si="3"/>
        <v>4892</v>
      </c>
      <c r="BG19" s="177">
        <f t="shared" si="3"/>
        <v>9855</v>
      </c>
      <c r="BH19" s="177">
        <f t="shared" si="3"/>
        <v>5036</v>
      </c>
      <c r="BI19" s="177">
        <f t="shared" si="3"/>
        <v>4819</v>
      </c>
      <c r="BJ19" s="157" t="s">
        <v>270</v>
      </c>
      <c r="BK19" s="175"/>
      <c r="BL19" s="175"/>
      <c r="BM19" s="175"/>
    </row>
    <row r="20" spans="1:65" ht="11.25" customHeight="1" x14ac:dyDescent="0.15">
      <c r="A20" s="129">
        <v>5</v>
      </c>
      <c r="B20" s="162">
        <v>2407</v>
      </c>
      <c r="C20" s="162">
        <v>1240</v>
      </c>
      <c r="D20" s="162">
        <v>1167</v>
      </c>
      <c r="E20" s="160">
        <v>2400</v>
      </c>
      <c r="F20" s="162">
        <v>1204</v>
      </c>
      <c r="G20" s="162">
        <v>1196</v>
      </c>
      <c r="H20" s="160">
        <v>2360</v>
      </c>
      <c r="I20" s="162">
        <v>1187</v>
      </c>
      <c r="J20" s="162">
        <v>1173</v>
      </c>
      <c r="K20" s="160">
        <v>2354</v>
      </c>
      <c r="L20" s="162">
        <v>1189</v>
      </c>
      <c r="M20" s="162">
        <v>1165</v>
      </c>
      <c r="N20" s="160">
        <v>2333</v>
      </c>
      <c r="O20" s="181">
        <v>1159</v>
      </c>
      <c r="P20" s="181">
        <v>1174</v>
      </c>
      <c r="Q20" s="160">
        <v>2293</v>
      </c>
      <c r="R20" s="159">
        <v>1165</v>
      </c>
      <c r="S20" s="159">
        <v>1128</v>
      </c>
      <c r="T20" s="160">
        <v>2298</v>
      </c>
      <c r="U20" s="171">
        <v>1197</v>
      </c>
      <c r="V20" s="171">
        <v>1101</v>
      </c>
      <c r="W20" s="160">
        <v>2278</v>
      </c>
      <c r="X20" s="171">
        <v>1139</v>
      </c>
      <c r="Y20" s="171">
        <v>1139</v>
      </c>
      <c r="Z20" s="160">
        <v>2092</v>
      </c>
      <c r="AA20" s="171">
        <v>1053</v>
      </c>
      <c r="AB20" s="171">
        <v>1039</v>
      </c>
      <c r="AC20" s="169">
        <v>2168</v>
      </c>
      <c r="AD20" s="169">
        <v>1116</v>
      </c>
      <c r="AE20" s="170">
        <v>1052</v>
      </c>
      <c r="AF20" s="171">
        <v>2152</v>
      </c>
      <c r="AG20" s="171">
        <v>1091</v>
      </c>
      <c r="AH20" s="171">
        <v>1061</v>
      </c>
      <c r="AI20" s="171">
        <v>2108</v>
      </c>
      <c r="AJ20" s="171">
        <v>1098</v>
      </c>
      <c r="AK20" s="171">
        <v>1010</v>
      </c>
      <c r="AL20" s="171">
        <v>2165</v>
      </c>
      <c r="AM20" s="171">
        <v>1116</v>
      </c>
      <c r="AN20" s="171">
        <v>1049</v>
      </c>
      <c r="AO20" s="171">
        <v>2073</v>
      </c>
      <c r="AP20" s="171">
        <v>1072</v>
      </c>
      <c r="AQ20" s="171">
        <v>1001</v>
      </c>
      <c r="AR20" s="171">
        <v>2080</v>
      </c>
      <c r="AS20" s="171">
        <v>1080</v>
      </c>
      <c r="AT20" s="171">
        <v>1000</v>
      </c>
      <c r="AU20" s="171">
        <v>2099</v>
      </c>
      <c r="AV20" s="171">
        <v>1096</v>
      </c>
      <c r="AW20" s="171">
        <v>1003</v>
      </c>
      <c r="AX20" s="171">
        <v>2027</v>
      </c>
      <c r="AY20" s="171">
        <v>1028</v>
      </c>
      <c r="AZ20" s="171">
        <v>999</v>
      </c>
      <c r="BA20" s="171">
        <v>1959</v>
      </c>
      <c r="BB20" s="171">
        <v>1003</v>
      </c>
      <c r="BC20" s="171">
        <v>956</v>
      </c>
      <c r="BD20" s="171">
        <v>1929</v>
      </c>
      <c r="BE20" s="171">
        <v>1012</v>
      </c>
      <c r="BF20" s="171">
        <v>917</v>
      </c>
      <c r="BG20" s="171">
        <v>1901</v>
      </c>
      <c r="BH20" s="171">
        <v>941</v>
      </c>
      <c r="BI20" s="171">
        <v>960</v>
      </c>
      <c r="BJ20" s="157">
        <v>5</v>
      </c>
    </row>
    <row r="21" spans="1:65" ht="11.25" customHeight="1" x14ac:dyDescent="0.15">
      <c r="A21" s="129">
        <v>6</v>
      </c>
      <c r="B21" s="162">
        <v>2393</v>
      </c>
      <c r="C21" s="162">
        <v>1234</v>
      </c>
      <c r="D21" s="162">
        <v>1159</v>
      </c>
      <c r="E21" s="160">
        <v>2406</v>
      </c>
      <c r="F21" s="162">
        <v>1250</v>
      </c>
      <c r="G21" s="162">
        <v>1156</v>
      </c>
      <c r="H21" s="160">
        <v>2412</v>
      </c>
      <c r="I21" s="162">
        <v>1219</v>
      </c>
      <c r="J21" s="162">
        <v>1193</v>
      </c>
      <c r="K21" s="160">
        <v>2343</v>
      </c>
      <c r="L21" s="162">
        <v>1180</v>
      </c>
      <c r="M21" s="162">
        <v>1163</v>
      </c>
      <c r="N21" s="160">
        <v>2397</v>
      </c>
      <c r="O21" s="181">
        <v>1218</v>
      </c>
      <c r="P21" s="181">
        <v>1179</v>
      </c>
      <c r="Q21" s="160">
        <v>2330</v>
      </c>
      <c r="R21" s="159">
        <v>1155</v>
      </c>
      <c r="S21" s="159">
        <v>1175</v>
      </c>
      <c r="T21" s="160">
        <v>2272</v>
      </c>
      <c r="U21" s="171">
        <v>1158</v>
      </c>
      <c r="V21" s="171">
        <v>1114</v>
      </c>
      <c r="W21" s="160">
        <v>2304</v>
      </c>
      <c r="X21" s="171">
        <v>1210</v>
      </c>
      <c r="Y21" s="171">
        <v>1094</v>
      </c>
      <c r="Z21" s="160">
        <v>2277</v>
      </c>
      <c r="AA21" s="171">
        <v>1138</v>
      </c>
      <c r="AB21" s="171">
        <v>1139</v>
      </c>
      <c r="AC21" s="169">
        <v>2108</v>
      </c>
      <c r="AD21" s="169">
        <v>1066</v>
      </c>
      <c r="AE21" s="170">
        <v>1042</v>
      </c>
      <c r="AF21" s="171">
        <v>2178</v>
      </c>
      <c r="AG21" s="171">
        <v>1114</v>
      </c>
      <c r="AH21" s="171">
        <v>1064</v>
      </c>
      <c r="AI21" s="171">
        <v>2161</v>
      </c>
      <c r="AJ21" s="171">
        <v>1089</v>
      </c>
      <c r="AK21" s="171">
        <v>1072</v>
      </c>
      <c r="AL21" s="171">
        <v>2106</v>
      </c>
      <c r="AM21" s="171">
        <v>1099</v>
      </c>
      <c r="AN21" s="171">
        <v>1007</v>
      </c>
      <c r="AO21" s="171">
        <v>2173</v>
      </c>
      <c r="AP21" s="171">
        <v>1136</v>
      </c>
      <c r="AQ21" s="171">
        <v>1037</v>
      </c>
      <c r="AR21" s="171">
        <v>2081</v>
      </c>
      <c r="AS21" s="171">
        <v>1089</v>
      </c>
      <c r="AT21" s="171">
        <v>992</v>
      </c>
      <c r="AU21" s="171">
        <v>2073</v>
      </c>
      <c r="AV21" s="171">
        <v>1075</v>
      </c>
      <c r="AW21" s="171">
        <v>998</v>
      </c>
      <c r="AX21" s="171">
        <v>2093</v>
      </c>
      <c r="AY21" s="171">
        <v>1091</v>
      </c>
      <c r="AZ21" s="171">
        <v>1002</v>
      </c>
      <c r="BA21" s="171">
        <v>2036</v>
      </c>
      <c r="BB21" s="171">
        <v>1035</v>
      </c>
      <c r="BC21" s="171">
        <v>1001</v>
      </c>
      <c r="BD21" s="171">
        <v>1954</v>
      </c>
      <c r="BE21" s="171">
        <v>992</v>
      </c>
      <c r="BF21" s="171">
        <v>962</v>
      </c>
      <c r="BG21" s="171">
        <v>1907</v>
      </c>
      <c r="BH21" s="171">
        <v>1003</v>
      </c>
      <c r="BI21" s="171">
        <v>904</v>
      </c>
      <c r="BJ21" s="157">
        <v>6</v>
      </c>
    </row>
    <row r="22" spans="1:65" ht="11.25" customHeight="1" x14ac:dyDescent="0.15">
      <c r="A22" s="129">
        <v>7</v>
      </c>
      <c r="B22" s="162">
        <v>2447</v>
      </c>
      <c r="C22" s="162">
        <v>1237</v>
      </c>
      <c r="D22" s="162">
        <v>1210</v>
      </c>
      <c r="E22" s="160">
        <v>2424</v>
      </c>
      <c r="F22" s="162">
        <v>1258</v>
      </c>
      <c r="G22" s="162">
        <v>1166</v>
      </c>
      <c r="H22" s="160">
        <v>2407</v>
      </c>
      <c r="I22" s="162">
        <v>1250</v>
      </c>
      <c r="J22" s="162">
        <v>1157</v>
      </c>
      <c r="K22" s="160">
        <v>2391</v>
      </c>
      <c r="L22" s="162">
        <v>1202</v>
      </c>
      <c r="M22" s="162">
        <v>1189</v>
      </c>
      <c r="N22" s="160">
        <v>2350</v>
      </c>
      <c r="O22" s="181">
        <v>1185</v>
      </c>
      <c r="P22" s="181">
        <v>1165</v>
      </c>
      <c r="Q22" s="160">
        <v>2400</v>
      </c>
      <c r="R22" s="159">
        <v>1231</v>
      </c>
      <c r="S22" s="159">
        <v>1169</v>
      </c>
      <c r="T22" s="160">
        <v>2317</v>
      </c>
      <c r="U22" s="171">
        <v>1156</v>
      </c>
      <c r="V22" s="171">
        <v>1161</v>
      </c>
      <c r="W22" s="160">
        <v>2284</v>
      </c>
      <c r="X22" s="171">
        <v>1167</v>
      </c>
      <c r="Y22" s="171">
        <v>1117</v>
      </c>
      <c r="Z22" s="160">
        <v>2325</v>
      </c>
      <c r="AA22" s="171">
        <v>1211</v>
      </c>
      <c r="AB22" s="171">
        <v>1114</v>
      </c>
      <c r="AC22" s="169">
        <v>2258</v>
      </c>
      <c r="AD22" s="169">
        <v>1113</v>
      </c>
      <c r="AE22" s="170">
        <v>1145</v>
      </c>
      <c r="AF22" s="171">
        <v>2131</v>
      </c>
      <c r="AG22" s="171">
        <v>1078</v>
      </c>
      <c r="AH22" s="171">
        <v>1053</v>
      </c>
      <c r="AI22" s="171">
        <v>2188</v>
      </c>
      <c r="AJ22" s="171">
        <v>1113</v>
      </c>
      <c r="AK22" s="171">
        <v>1075</v>
      </c>
      <c r="AL22" s="171">
        <v>2164</v>
      </c>
      <c r="AM22" s="171">
        <v>1088</v>
      </c>
      <c r="AN22" s="171">
        <v>1076</v>
      </c>
      <c r="AO22" s="171">
        <v>2067</v>
      </c>
      <c r="AP22" s="171">
        <v>1081</v>
      </c>
      <c r="AQ22" s="171">
        <v>986</v>
      </c>
      <c r="AR22" s="171">
        <v>2190</v>
      </c>
      <c r="AS22" s="171">
        <v>1148</v>
      </c>
      <c r="AT22" s="171">
        <v>1042</v>
      </c>
      <c r="AU22" s="171">
        <v>2084</v>
      </c>
      <c r="AV22" s="171">
        <v>1095</v>
      </c>
      <c r="AW22" s="171">
        <v>989</v>
      </c>
      <c r="AX22" s="171">
        <v>2059</v>
      </c>
      <c r="AY22" s="171">
        <v>1054</v>
      </c>
      <c r="AZ22" s="171">
        <v>1005</v>
      </c>
      <c r="BA22" s="171">
        <v>2075</v>
      </c>
      <c r="BB22" s="171">
        <v>1073</v>
      </c>
      <c r="BC22" s="171">
        <v>1002</v>
      </c>
      <c r="BD22" s="171">
        <v>2024</v>
      </c>
      <c r="BE22" s="171">
        <v>1024</v>
      </c>
      <c r="BF22" s="171">
        <v>1000</v>
      </c>
      <c r="BG22" s="171">
        <v>1952</v>
      </c>
      <c r="BH22" s="171">
        <v>994</v>
      </c>
      <c r="BI22" s="171">
        <v>958</v>
      </c>
      <c r="BJ22" s="157">
        <v>7</v>
      </c>
    </row>
    <row r="23" spans="1:65" ht="11.25" customHeight="1" x14ac:dyDescent="0.15">
      <c r="A23" s="129">
        <v>8</v>
      </c>
      <c r="B23" s="162">
        <v>2361</v>
      </c>
      <c r="C23" s="162">
        <v>1185</v>
      </c>
      <c r="D23" s="162">
        <v>1176</v>
      </c>
      <c r="E23" s="160">
        <v>2456</v>
      </c>
      <c r="F23" s="162">
        <v>1240</v>
      </c>
      <c r="G23" s="162">
        <v>1216</v>
      </c>
      <c r="H23" s="160">
        <v>2439</v>
      </c>
      <c r="I23" s="162">
        <v>1271</v>
      </c>
      <c r="J23" s="162">
        <v>1168</v>
      </c>
      <c r="K23" s="160">
        <v>2402</v>
      </c>
      <c r="L23" s="162">
        <v>1240</v>
      </c>
      <c r="M23" s="162">
        <v>1162</v>
      </c>
      <c r="N23" s="160">
        <v>2357</v>
      </c>
      <c r="O23" s="181">
        <v>1187</v>
      </c>
      <c r="P23" s="181">
        <v>1170</v>
      </c>
      <c r="Q23" s="160">
        <v>2340</v>
      </c>
      <c r="R23" s="159">
        <v>1183</v>
      </c>
      <c r="S23" s="159">
        <v>1157</v>
      </c>
      <c r="T23" s="160">
        <v>2405</v>
      </c>
      <c r="U23" s="171">
        <v>1240</v>
      </c>
      <c r="V23" s="171">
        <v>1165</v>
      </c>
      <c r="W23" s="160">
        <v>2320</v>
      </c>
      <c r="X23" s="171">
        <v>1167</v>
      </c>
      <c r="Y23" s="171">
        <v>1153</v>
      </c>
      <c r="Z23" s="160">
        <v>2290</v>
      </c>
      <c r="AA23" s="171">
        <v>1164</v>
      </c>
      <c r="AB23" s="171">
        <v>1126</v>
      </c>
      <c r="AC23" s="169">
        <v>2312</v>
      </c>
      <c r="AD23" s="169">
        <v>1202</v>
      </c>
      <c r="AE23" s="170">
        <v>1110</v>
      </c>
      <c r="AF23" s="171">
        <v>2278</v>
      </c>
      <c r="AG23" s="171">
        <v>1129</v>
      </c>
      <c r="AH23" s="171">
        <v>1149</v>
      </c>
      <c r="AI23" s="171">
        <v>2139</v>
      </c>
      <c r="AJ23" s="171">
        <v>1084</v>
      </c>
      <c r="AK23" s="171">
        <v>1055</v>
      </c>
      <c r="AL23" s="171">
        <v>2192</v>
      </c>
      <c r="AM23" s="171">
        <v>1111</v>
      </c>
      <c r="AN23" s="171">
        <v>1081</v>
      </c>
      <c r="AO23" s="171">
        <v>2156</v>
      </c>
      <c r="AP23" s="171">
        <v>1081</v>
      </c>
      <c r="AQ23" s="171">
        <v>1075</v>
      </c>
      <c r="AR23" s="171">
        <v>2062</v>
      </c>
      <c r="AS23" s="171">
        <v>1087</v>
      </c>
      <c r="AT23" s="171">
        <v>975</v>
      </c>
      <c r="AU23" s="171">
        <v>2186</v>
      </c>
      <c r="AV23" s="171">
        <v>1147</v>
      </c>
      <c r="AW23" s="171">
        <v>1039</v>
      </c>
      <c r="AX23" s="171">
        <v>2072</v>
      </c>
      <c r="AY23" s="171">
        <v>1086</v>
      </c>
      <c r="AZ23" s="171">
        <v>986</v>
      </c>
      <c r="BA23" s="171">
        <v>2063</v>
      </c>
      <c r="BB23" s="171">
        <v>1054</v>
      </c>
      <c r="BC23" s="171">
        <v>1009</v>
      </c>
      <c r="BD23" s="171">
        <v>2075</v>
      </c>
      <c r="BE23" s="171">
        <v>1070</v>
      </c>
      <c r="BF23" s="171">
        <v>1005</v>
      </c>
      <c r="BG23" s="171">
        <v>2023</v>
      </c>
      <c r="BH23" s="171">
        <v>1022</v>
      </c>
      <c r="BI23" s="171">
        <v>1001</v>
      </c>
      <c r="BJ23" s="157">
        <v>8</v>
      </c>
    </row>
    <row r="24" spans="1:65" ht="11.25" customHeight="1" x14ac:dyDescent="0.15">
      <c r="A24" s="129">
        <v>9</v>
      </c>
      <c r="B24" s="162">
        <v>2543</v>
      </c>
      <c r="C24" s="162">
        <v>1305</v>
      </c>
      <c r="D24" s="162">
        <v>1238</v>
      </c>
      <c r="E24" s="160">
        <v>2367</v>
      </c>
      <c r="F24" s="162">
        <v>1186</v>
      </c>
      <c r="G24" s="162">
        <v>1181</v>
      </c>
      <c r="H24" s="160">
        <v>2467</v>
      </c>
      <c r="I24" s="162">
        <v>1248</v>
      </c>
      <c r="J24" s="162">
        <v>1219</v>
      </c>
      <c r="K24" s="160">
        <v>2457</v>
      </c>
      <c r="L24" s="162">
        <v>1271</v>
      </c>
      <c r="M24" s="162">
        <v>1186</v>
      </c>
      <c r="N24" s="160">
        <v>2402</v>
      </c>
      <c r="O24" s="181">
        <v>1222</v>
      </c>
      <c r="P24" s="181">
        <v>1180</v>
      </c>
      <c r="Q24" s="160">
        <v>2336</v>
      </c>
      <c r="R24" s="159">
        <v>1175</v>
      </c>
      <c r="S24" s="159">
        <v>1161</v>
      </c>
      <c r="T24" s="160">
        <v>2318</v>
      </c>
      <c r="U24" s="171">
        <v>1176</v>
      </c>
      <c r="V24" s="171">
        <v>1142</v>
      </c>
      <c r="W24" s="160">
        <v>2396</v>
      </c>
      <c r="X24" s="171">
        <v>1238</v>
      </c>
      <c r="Y24" s="171">
        <v>1158</v>
      </c>
      <c r="Z24" s="160">
        <v>2319</v>
      </c>
      <c r="AA24" s="171">
        <v>1166</v>
      </c>
      <c r="AB24" s="171">
        <v>1153</v>
      </c>
      <c r="AC24" s="169">
        <v>2260</v>
      </c>
      <c r="AD24" s="169">
        <v>1152</v>
      </c>
      <c r="AE24" s="169">
        <v>1108</v>
      </c>
      <c r="AF24" s="171">
        <v>2321</v>
      </c>
      <c r="AG24" s="171">
        <v>1211</v>
      </c>
      <c r="AH24" s="171">
        <v>1110</v>
      </c>
      <c r="AI24" s="171">
        <v>2279</v>
      </c>
      <c r="AJ24" s="171">
        <v>1126</v>
      </c>
      <c r="AK24" s="171">
        <v>1153</v>
      </c>
      <c r="AL24" s="171">
        <v>2145</v>
      </c>
      <c r="AM24" s="171">
        <v>1087</v>
      </c>
      <c r="AN24" s="171">
        <v>1058</v>
      </c>
      <c r="AO24" s="171">
        <v>2188</v>
      </c>
      <c r="AP24" s="171">
        <v>1108</v>
      </c>
      <c r="AQ24" s="171">
        <v>1080</v>
      </c>
      <c r="AR24" s="171">
        <v>2145</v>
      </c>
      <c r="AS24" s="171">
        <v>1069</v>
      </c>
      <c r="AT24" s="171">
        <v>1076</v>
      </c>
      <c r="AU24" s="171">
        <v>2068</v>
      </c>
      <c r="AV24" s="171">
        <v>1095</v>
      </c>
      <c r="AW24" s="171">
        <v>973</v>
      </c>
      <c r="AX24" s="171">
        <v>2179</v>
      </c>
      <c r="AY24" s="171">
        <v>1144</v>
      </c>
      <c r="AZ24" s="171">
        <v>1035</v>
      </c>
      <c r="BA24" s="171">
        <v>2071</v>
      </c>
      <c r="BB24" s="171">
        <v>1083</v>
      </c>
      <c r="BC24" s="171">
        <v>988</v>
      </c>
      <c r="BD24" s="171">
        <v>2065</v>
      </c>
      <c r="BE24" s="171">
        <v>1057</v>
      </c>
      <c r="BF24" s="171">
        <v>1008</v>
      </c>
      <c r="BG24" s="171">
        <v>2072</v>
      </c>
      <c r="BH24" s="171">
        <v>1076</v>
      </c>
      <c r="BI24" s="171">
        <v>996</v>
      </c>
      <c r="BJ24" s="157">
        <v>9</v>
      </c>
    </row>
    <row r="25" spans="1:65" ht="6.6" customHeight="1" x14ac:dyDescent="0.15">
      <c r="A25" s="129"/>
      <c r="B25" s="160"/>
      <c r="C25" s="162"/>
      <c r="D25" s="162"/>
      <c r="E25" s="160"/>
      <c r="F25" s="162"/>
      <c r="G25" s="162"/>
      <c r="H25" s="162"/>
      <c r="I25" s="162"/>
      <c r="J25" s="162"/>
      <c r="K25" s="162"/>
      <c r="L25" s="162"/>
      <c r="M25" s="162"/>
      <c r="N25" s="162"/>
      <c r="O25" s="160"/>
      <c r="P25" s="160"/>
      <c r="Q25" s="162"/>
      <c r="R25" s="159"/>
      <c r="S25" s="161"/>
      <c r="T25" s="162"/>
      <c r="U25" s="159"/>
      <c r="V25" s="161"/>
      <c r="W25" s="162"/>
      <c r="X25" s="159"/>
      <c r="Y25" s="161"/>
      <c r="Z25" s="162"/>
      <c r="AA25" s="159"/>
      <c r="AB25" s="161"/>
      <c r="AC25" s="169"/>
      <c r="AD25" s="169"/>
      <c r="AE25" s="169"/>
      <c r="AF25" s="170"/>
      <c r="AG25" s="170"/>
      <c r="AH25" s="170"/>
      <c r="AI25" s="170"/>
      <c r="AJ25" s="170"/>
      <c r="AK25" s="169"/>
      <c r="AL25" s="170"/>
      <c r="AM25" s="170"/>
      <c r="AN25" s="169"/>
      <c r="AO25" s="170"/>
      <c r="AP25" s="170"/>
      <c r="AQ25" s="169"/>
      <c r="AR25" s="170"/>
      <c r="AS25" s="170"/>
      <c r="AT25" s="169"/>
      <c r="AU25" s="169"/>
      <c r="AV25" s="169"/>
      <c r="AW25" s="169"/>
      <c r="AX25" s="169"/>
      <c r="AY25" s="169"/>
      <c r="AZ25" s="169"/>
      <c r="BA25" s="169"/>
      <c r="BB25" s="169"/>
      <c r="BC25" s="170"/>
      <c r="BD25" s="169"/>
      <c r="BE25" s="169"/>
      <c r="BF25" s="169"/>
      <c r="BG25" s="169"/>
      <c r="BH25" s="169"/>
      <c r="BI25" s="169"/>
      <c r="BJ25" s="157"/>
    </row>
    <row r="26" spans="1:65" ht="11.25" customHeight="1" x14ac:dyDescent="0.15">
      <c r="A26" s="129" t="s">
        <v>269</v>
      </c>
      <c r="B26" s="160">
        <v>13124</v>
      </c>
      <c r="C26" s="162">
        <v>6593</v>
      </c>
      <c r="D26" s="162">
        <v>6531</v>
      </c>
      <c r="E26" s="160">
        <v>12921</v>
      </c>
      <c r="F26" s="160">
        <v>6488</v>
      </c>
      <c r="G26" s="160">
        <v>6433</v>
      </c>
      <c r="H26" s="160">
        <v>12583</v>
      </c>
      <c r="I26" s="160">
        <v>6262</v>
      </c>
      <c r="J26" s="160">
        <v>6321</v>
      </c>
      <c r="K26" s="160">
        <v>12448</v>
      </c>
      <c r="L26" s="160">
        <v>6217</v>
      </c>
      <c r="M26" s="160">
        <v>6231</v>
      </c>
      <c r="N26" s="160">
        <v>12280</v>
      </c>
      <c r="O26" s="160">
        <v>6185</v>
      </c>
      <c r="P26" s="160">
        <v>6095</v>
      </c>
      <c r="Q26" s="160">
        <v>12323</v>
      </c>
      <c r="R26" s="159">
        <v>6247</v>
      </c>
      <c r="S26" s="159">
        <v>6076</v>
      </c>
      <c r="T26" s="160">
        <v>12034</v>
      </c>
      <c r="U26" s="159">
        <v>6101</v>
      </c>
      <c r="V26" s="159">
        <v>5933</v>
      </c>
      <c r="W26" s="160">
        <v>12013</v>
      </c>
      <c r="X26" s="159">
        <v>6092</v>
      </c>
      <c r="Y26" s="159">
        <v>5921</v>
      </c>
      <c r="Z26" s="160">
        <v>11962</v>
      </c>
      <c r="AA26" s="160">
        <v>6099</v>
      </c>
      <c r="AB26" s="160">
        <v>5863</v>
      </c>
      <c r="AC26" s="169">
        <v>11829</v>
      </c>
      <c r="AD26" s="169">
        <v>6004</v>
      </c>
      <c r="AE26" s="169">
        <v>5825</v>
      </c>
      <c r="AF26" s="177">
        <v>11736</v>
      </c>
      <c r="AG26" s="177">
        <v>5961</v>
      </c>
      <c r="AH26" s="177">
        <v>5775</v>
      </c>
      <c r="AI26" s="177">
        <f t="shared" ref="AI26:AQ26" si="4">SUM(AI27:AI31)</f>
        <v>11657</v>
      </c>
      <c r="AJ26" s="177">
        <f t="shared" si="4"/>
        <v>5967</v>
      </c>
      <c r="AK26" s="177">
        <f t="shared" si="4"/>
        <v>5690</v>
      </c>
      <c r="AL26" s="177">
        <f t="shared" si="4"/>
        <v>11643</v>
      </c>
      <c r="AM26" s="177">
        <f t="shared" si="4"/>
        <v>5929</v>
      </c>
      <c r="AN26" s="177">
        <f t="shared" si="4"/>
        <v>5714</v>
      </c>
      <c r="AO26" s="177">
        <f t="shared" si="4"/>
        <v>11373</v>
      </c>
      <c r="AP26" s="177">
        <f t="shared" si="4"/>
        <v>5751</v>
      </c>
      <c r="AQ26" s="177">
        <f t="shared" si="4"/>
        <v>5622</v>
      </c>
      <c r="AR26" s="177">
        <v>11333</v>
      </c>
      <c r="AS26" s="177">
        <v>5757</v>
      </c>
      <c r="AT26" s="177">
        <v>5576</v>
      </c>
      <c r="AU26" s="177">
        <v>11163</v>
      </c>
      <c r="AV26" s="177">
        <v>5642</v>
      </c>
      <c r="AW26" s="177">
        <v>5521</v>
      </c>
      <c r="AX26" s="177">
        <f t="shared" ref="AX26:BI26" si="5">SUM(AX27:AX31)</f>
        <v>10840</v>
      </c>
      <c r="AY26" s="177">
        <f t="shared" si="5"/>
        <v>5512</v>
      </c>
      <c r="AZ26" s="177">
        <f t="shared" si="5"/>
        <v>5328</v>
      </c>
      <c r="BA26" s="177">
        <f t="shared" si="5"/>
        <v>10699</v>
      </c>
      <c r="BB26" s="177">
        <f t="shared" si="5"/>
        <v>5486</v>
      </c>
      <c r="BC26" s="177">
        <f t="shared" si="5"/>
        <v>5213</v>
      </c>
      <c r="BD26" s="177">
        <f t="shared" si="5"/>
        <v>10642</v>
      </c>
      <c r="BE26" s="177">
        <f t="shared" si="5"/>
        <v>5493</v>
      </c>
      <c r="BF26" s="177">
        <f t="shared" si="5"/>
        <v>5149</v>
      </c>
      <c r="BG26" s="177">
        <f t="shared" si="5"/>
        <v>10503</v>
      </c>
      <c r="BH26" s="177">
        <f t="shared" si="5"/>
        <v>5421</v>
      </c>
      <c r="BI26" s="177">
        <f t="shared" si="5"/>
        <v>5082</v>
      </c>
      <c r="BJ26" s="157" t="s">
        <v>269</v>
      </c>
      <c r="BK26" s="175"/>
      <c r="BL26" s="175"/>
      <c r="BM26" s="175"/>
    </row>
    <row r="27" spans="1:65" ht="11.25" customHeight="1" x14ac:dyDescent="0.15">
      <c r="A27" s="129">
        <v>10</v>
      </c>
      <c r="B27" s="162">
        <v>2405</v>
      </c>
      <c r="C27" s="162">
        <v>1161</v>
      </c>
      <c r="D27" s="162">
        <v>1244</v>
      </c>
      <c r="E27" s="160">
        <v>2564</v>
      </c>
      <c r="F27" s="162">
        <v>1315</v>
      </c>
      <c r="G27" s="162">
        <v>1249</v>
      </c>
      <c r="H27" s="160">
        <v>2375</v>
      </c>
      <c r="I27" s="162">
        <v>1185</v>
      </c>
      <c r="J27" s="162">
        <v>1190</v>
      </c>
      <c r="K27" s="160">
        <v>2469</v>
      </c>
      <c r="L27" s="162">
        <v>1253</v>
      </c>
      <c r="M27" s="162">
        <v>1216</v>
      </c>
      <c r="N27" s="160">
        <v>2453</v>
      </c>
      <c r="O27" s="181">
        <v>1269</v>
      </c>
      <c r="P27" s="181">
        <v>1184</v>
      </c>
      <c r="Q27" s="160">
        <v>2425</v>
      </c>
      <c r="R27" s="159">
        <v>1243</v>
      </c>
      <c r="S27" s="159">
        <v>1182</v>
      </c>
      <c r="T27" s="160">
        <v>2347</v>
      </c>
      <c r="U27" s="171">
        <v>1185</v>
      </c>
      <c r="V27" s="171">
        <v>1162</v>
      </c>
      <c r="W27" s="160">
        <v>2321</v>
      </c>
      <c r="X27" s="171">
        <v>1172</v>
      </c>
      <c r="Y27" s="171">
        <v>1149</v>
      </c>
      <c r="Z27" s="160">
        <v>2406</v>
      </c>
      <c r="AA27" s="171">
        <v>1241</v>
      </c>
      <c r="AB27" s="171">
        <v>1165</v>
      </c>
      <c r="AC27" s="169">
        <v>2317</v>
      </c>
      <c r="AD27" s="169">
        <v>1149</v>
      </c>
      <c r="AE27" s="169">
        <v>1168</v>
      </c>
      <c r="AF27" s="171">
        <v>2287</v>
      </c>
      <c r="AG27" s="171">
        <v>1166</v>
      </c>
      <c r="AH27" s="171">
        <v>1121</v>
      </c>
      <c r="AI27" s="171">
        <v>2340</v>
      </c>
      <c r="AJ27" s="171">
        <v>1224</v>
      </c>
      <c r="AK27" s="171">
        <v>1116</v>
      </c>
      <c r="AL27" s="171">
        <v>2291</v>
      </c>
      <c r="AM27" s="171">
        <v>1130</v>
      </c>
      <c r="AN27" s="171">
        <v>1161</v>
      </c>
      <c r="AO27" s="171">
        <v>2127</v>
      </c>
      <c r="AP27" s="171">
        <v>1079</v>
      </c>
      <c r="AQ27" s="171">
        <v>1048</v>
      </c>
      <c r="AR27" s="171">
        <v>2210</v>
      </c>
      <c r="AS27" s="171">
        <v>1129</v>
      </c>
      <c r="AT27" s="171">
        <v>1081</v>
      </c>
      <c r="AU27" s="171">
        <v>2152</v>
      </c>
      <c r="AV27" s="171">
        <v>1074</v>
      </c>
      <c r="AW27" s="171">
        <v>1078</v>
      </c>
      <c r="AX27" s="171">
        <v>2064</v>
      </c>
      <c r="AY27" s="171">
        <v>1092</v>
      </c>
      <c r="AZ27" s="171">
        <v>972</v>
      </c>
      <c r="BA27" s="171">
        <v>2177</v>
      </c>
      <c r="BB27" s="171">
        <v>1141</v>
      </c>
      <c r="BC27" s="171">
        <v>1036</v>
      </c>
      <c r="BD27" s="171">
        <v>2061</v>
      </c>
      <c r="BE27" s="171">
        <v>1082</v>
      </c>
      <c r="BF27" s="171">
        <v>979</v>
      </c>
      <c r="BG27" s="171">
        <v>2070</v>
      </c>
      <c r="BH27" s="171">
        <v>1060</v>
      </c>
      <c r="BI27" s="171">
        <v>1010</v>
      </c>
      <c r="BJ27" s="157">
        <v>10</v>
      </c>
    </row>
    <row r="28" spans="1:65" ht="11.25" customHeight="1" x14ac:dyDescent="0.15">
      <c r="A28" s="129">
        <v>11</v>
      </c>
      <c r="B28" s="162">
        <v>2594</v>
      </c>
      <c r="C28" s="162">
        <v>1281</v>
      </c>
      <c r="D28" s="162">
        <v>1313</v>
      </c>
      <c r="E28" s="160">
        <v>2414</v>
      </c>
      <c r="F28" s="162">
        <v>1177</v>
      </c>
      <c r="G28" s="162">
        <v>1237</v>
      </c>
      <c r="H28" s="160">
        <v>2582</v>
      </c>
      <c r="I28" s="162">
        <v>1320</v>
      </c>
      <c r="J28" s="162">
        <v>1262</v>
      </c>
      <c r="K28" s="160">
        <v>2372</v>
      </c>
      <c r="L28" s="162">
        <v>1188</v>
      </c>
      <c r="M28" s="162">
        <v>1184</v>
      </c>
      <c r="N28" s="160">
        <v>2465</v>
      </c>
      <c r="O28" s="181">
        <v>1245</v>
      </c>
      <c r="P28" s="181">
        <v>1220</v>
      </c>
      <c r="Q28" s="160">
        <v>2464</v>
      </c>
      <c r="R28" s="159">
        <v>1267</v>
      </c>
      <c r="S28" s="159">
        <v>1197</v>
      </c>
      <c r="T28" s="160">
        <v>2423</v>
      </c>
      <c r="U28" s="171">
        <v>1244</v>
      </c>
      <c r="V28" s="171">
        <v>1179</v>
      </c>
      <c r="W28" s="160">
        <v>2356</v>
      </c>
      <c r="X28" s="171">
        <v>1194</v>
      </c>
      <c r="Y28" s="171">
        <v>1162</v>
      </c>
      <c r="Z28" s="160">
        <v>2332</v>
      </c>
      <c r="AA28" s="171">
        <v>1172</v>
      </c>
      <c r="AB28" s="171">
        <v>1160</v>
      </c>
      <c r="AC28" s="169">
        <v>2368</v>
      </c>
      <c r="AD28" s="169">
        <v>1225</v>
      </c>
      <c r="AE28" s="169">
        <v>1143</v>
      </c>
      <c r="AF28" s="171">
        <v>2329</v>
      </c>
      <c r="AG28" s="171">
        <v>1152</v>
      </c>
      <c r="AH28" s="171">
        <v>1177</v>
      </c>
      <c r="AI28" s="171">
        <v>2273</v>
      </c>
      <c r="AJ28" s="171">
        <v>1160</v>
      </c>
      <c r="AK28" s="171">
        <v>1113</v>
      </c>
      <c r="AL28" s="171">
        <v>2349</v>
      </c>
      <c r="AM28" s="171">
        <v>1231</v>
      </c>
      <c r="AN28" s="171">
        <v>1118</v>
      </c>
      <c r="AO28" s="171">
        <v>2295</v>
      </c>
      <c r="AP28" s="171">
        <v>1134</v>
      </c>
      <c r="AQ28" s="171">
        <v>1161</v>
      </c>
      <c r="AR28" s="171">
        <v>2122</v>
      </c>
      <c r="AS28" s="171">
        <v>1061</v>
      </c>
      <c r="AT28" s="171">
        <v>1061</v>
      </c>
      <c r="AU28" s="171">
        <v>2187</v>
      </c>
      <c r="AV28" s="171">
        <v>1114</v>
      </c>
      <c r="AW28" s="171">
        <v>1073</v>
      </c>
      <c r="AX28" s="171">
        <v>2155</v>
      </c>
      <c r="AY28" s="171">
        <v>1076</v>
      </c>
      <c r="AZ28" s="171">
        <v>1079</v>
      </c>
      <c r="BA28" s="171">
        <v>2064</v>
      </c>
      <c r="BB28" s="171">
        <v>1089</v>
      </c>
      <c r="BC28" s="171">
        <v>975</v>
      </c>
      <c r="BD28" s="171">
        <v>2172</v>
      </c>
      <c r="BE28" s="171">
        <v>1141</v>
      </c>
      <c r="BF28" s="171">
        <v>1031</v>
      </c>
      <c r="BG28" s="171">
        <v>2061</v>
      </c>
      <c r="BH28" s="171">
        <v>1084</v>
      </c>
      <c r="BI28" s="171">
        <v>977</v>
      </c>
      <c r="BJ28" s="157">
        <v>11</v>
      </c>
    </row>
    <row r="29" spans="1:65" ht="11.25" customHeight="1" x14ac:dyDescent="0.15">
      <c r="A29" s="129">
        <v>12</v>
      </c>
      <c r="B29" s="162">
        <v>2601</v>
      </c>
      <c r="C29" s="162">
        <v>1287</v>
      </c>
      <c r="D29" s="162">
        <v>1314</v>
      </c>
      <c r="E29" s="160">
        <v>2615</v>
      </c>
      <c r="F29" s="162">
        <v>1297</v>
      </c>
      <c r="G29" s="162">
        <v>1318</v>
      </c>
      <c r="H29" s="160">
        <v>2426</v>
      </c>
      <c r="I29" s="162">
        <v>1185</v>
      </c>
      <c r="J29" s="162">
        <v>1241</v>
      </c>
      <c r="K29" s="160">
        <v>2585</v>
      </c>
      <c r="L29" s="162">
        <v>1306</v>
      </c>
      <c r="M29" s="162">
        <v>1279</v>
      </c>
      <c r="N29" s="160">
        <v>2345</v>
      </c>
      <c r="O29" s="181">
        <v>1183</v>
      </c>
      <c r="P29" s="181">
        <v>1162</v>
      </c>
      <c r="Q29" s="160">
        <v>2468</v>
      </c>
      <c r="R29" s="159">
        <v>1241</v>
      </c>
      <c r="S29" s="159">
        <v>1227</v>
      </c>
      <c r="T29" s="160">
        <v>2455</v>
      </c>
      <c r="U29" s="171">
        <v>1256</v>
      </c>
      <c r="V29" s="171">
        <v>1199</v>
      </c>
      <c r="W29" s="160">
        <v>2404</v>
      </c>
      <c r="X29" s="171">
        <v>1237</v>
      </c>
      <c r="Y29" s="171">
        <v>1167</v>
      </c>
      <c r="Z29" s="160">
        <v>2360</v>
      </c>
      <c r="AA29" s="171">
        <v>1198</v>
      </c>
      <c r="AB29" s="171">
        <v>1162</v>
      </c>
      <c r="AC29" s="169">
        <v>2341</v>
      </c>
      <c r="AD29" s="169">
        <v>1184</v>
      </c>
      <c r="AE29" s="169">
        <v>1157</v>
      </c>
      <c r="AF29" s="171">
        <v>2369</v>
      </c>
      <c r="AG29" s="171">
        <v>1230</v>
      </c>
      <c r="AH29" s="171">
        <v>1139</v>
      </c>
      <c r="AI29" s="171">
        <v>2337</v>
      </c>
      <c r="AJ29" s="171">
        <v>1156</v>
      </c>
      <c r="AK29" s="171">
        <v>1181</v>
      </c>
      <c r="AL29" s="171">
        <v>2282</v>
      </c>
      <c r="AM29" s="171">
        <v>1165</v>
      </c>
      <c r="AN29" s="171">
        <v>1117</v>
      </c>
      <c r="AO29" s="171">
        <v>2338</v>
      </c>
      <c r="AP29" s="171">
        <v>1219</v>
      </c>
      <c r="AQ29" s="171">
        <v>1119</v>
      </c>
      <c r="AR29" s="171">
        <v>2321</v>
      </c>
      <c r="AS29" s="171">
        <v>1165</v>
      </c>
      <c r="AT29" s="171">
        <v>1156</v>
      </c>
      <c r="AU29" s="171">
        <v>2125</v>
      </c>
      <c r="AV29" s="171">
        <v>1063</v>
      </c>
      <c r="AW29" s="171">
        <v>1062</v>
      </c>
      <c r="AX29" s="171">
        <v>2186</v>
      </c>
      <c r="AY29" s="171">
        <v>1116</v>
      </c>
      <c r="AZ29" s="171">
        <v>1070</v>
      </c>
      <c r="BA29" s="171">
        <v>2157</v>
      </c>
      <c r="BB29" s="171">
        <v>1074</v>
      </c>
      <c r="BC29" s="171">
        <v>1083</v>
      </c>
      <c r="BD29" s="171">
        <v>2063</v>
      </c>
      <c r="BE29" s="171">
        <v>1087</v>
      </c>
      <c r="BF29" s="171">
        <v>976</v>
      </c>
      <c r="BG29" s="171">
        <v>2167</v>
      </c>
      <c r="BH29" s="171">
        <v>1134</v>
      </c>
      <c r="BI29" s="171">
        <v>1033</v>
      </c>
      <c r="BJ29" s="157">
        <v>12</v>
      </c>
    </row>
    <row r="30" spans="1:65" ht="11.25" customHeight="1" x14ac:dyDescent="0.15">
      <c r="A30" s="129">
        <v>13</v>
      </c>
      <c r="B30" s="162">
        <v>2716</v>
      </c>
      <c r="C30" s="162">
        <v>1411</v>
      </c>
      <c r="D30" s="162">
        <v>1305</v>
      </c>
      <c r="E30" s="160">
        <v>2611</v>
      </c>
      <c r="F30" s="162">
        <v>1292</v>
      </c>
      <c r="G30" s="162">
        <v>1319</v>
      </c>
      <c r="H30" s="160">
        <v>2597</v>
      </c>
      <c r="I30" s="162">
        <v>1284</v>
      </c>
      <c r="J30" s="162">
        <v>1313</v>
      </c>
      <c r="K30" s="160">
        <v>2433</v>
      </c>
      <c r="L30" s="162">
        <v>1188</v>
      </c>
      <c r="M30" s="162">
        <v>1245</v>
      </c>
      <c r="N30" s="160">
        <v>2616</v>
      </c>
      <c r="O30" s="181">
        <v>1317</v>
      </c>
      <c r="P30" s="181">
        <v>1299</v>
      </c>
      <c r="Q30" s="160">
        <v>2349</v>
      </c>
      <c r="R30" s="159">
        <v>1184</v>
      </c>
      <c r="S30" s="159">
        <v>1165</v>
      </c>
      <c r="T30" s="160">
        <v>2461</v>
      </c>
      <c r="U30" s="171">
        <v>1232</v>
      </c>
      <c r="V30" s="171">
        <v>1229</v>
      </c>
      <c r="W30" s="160">
        <v>2456</v>
      </c>
      <c r="X30" s="171">
        <v>1254</v>
      </c>
      <c r="Y30" s="171">
        <v>1202</v>
      </c>
      <c r="Z30" s="160">
        <v>2405</v>
      </c>
      <c r="AA30" s="171">
        <v>1236</v>
      </c>
      <c r="AB30" s="171">
        <v>1169</v>
      </c>
      <c r="AC30" s="169">
        <v>2395</v>
      </c>
      <c r="AD30" s="169">
        <v>1208</v>
      </c>
      <c r="AE30" s="169">
        <v>1187</v>
      </c>
      <c r="AF30" s="171">
        <v>2341</v>
      </c>
      <c r="AG30" s="171">
        <v>1195</v>
      </c>
      <c r="AH30" s="171">
        <v>1146</v>
      </c>
      <c r="AI30" s="171">
        <v>2365</v>
      </c>
      <c r="AJ30" s="171">
        <v>1236</v>
      </c>
      <c r="AK30" s="171">
        <v>1129</v>
      </c>
      <c r="AL30" s="171">
        <v>2347</v>
      </c>
      <c r="AM30" s="171">
        <v>1162</v>
      </c>
      <c r="AN30" s="171">
        <v>1185</v>
      </c>
      <c r="AO30" s="171">
        <v>2273</v>
      </c>
      <c r="AP30" s="171">
        <v>1163</v>
      </c>
      <c r="AQ30" s="171">
        <v>1110</v>
      </c>
      <c r="AR30" s="171">
        <v>2388</v>
      </c>
      <c r="AS30" s="171">
        <v>1235</v>
      </c>
      <c r="AT30" s="171">
        <v>1153</v>
      </c>
      <c r="AU30" s="171">
        <v>2313</v>
      </c>
      <c r="AV30" s="171">
        <v>1158</v>
      </c>
      <c r="AW30" s="171">
        <v>1155</v>
      </c>
      <c r="AX30" s="171">
        <v>2131</v>
      </c>
      <c r="AY30" s="171">
        <v>1072</v>
      </c>
      <c r="AZ30" s="171">
        <v>1059</v>
      </c>
      <c r="BA30" s="171">
        <v>2186</v>
      </c>
      <c r="BB30" s="171">
        <v>1115</v>
      </c>
      <c r="BC30" s="171">
        <v>1071</v>
      </c>
      <c r="BD30" s="171">
        <v>2158</v>
      </c>
      <c r="BE30" s="171">
        <v>1069</v>
      </c>
      <c r="BF30" s="171">
        <v>1089</v>
      </c>
      <c r="BG30" s="171">
        <v>2051</v>
      </c>
      <c r="BH30" s="171">
        <v>1074</v>
      </c>
      <c r="BI30" s="171">
        <v>977</v>
      </c>
      <c r="BJ30" s="157">
        <v>13</v>
      </c>
    </row>
    <row r="31" spans="1:65" ht="11.25" customHeight="1" x14ac:dyDescent="0.15">
      <c r="A31" s="129">
        <v>14</v>
      </c>
      <c r="B31" s="162">
        <v>2808</v>
      </c>
      <c r="C31" s="162">
        <v>1453</v>
      </c>
      <c r="D31" s="162">
        <v>1355</v>
      </c>
      <c r="E31" s="160">
        <v>2717</v>
      </c>
      <c r="F31" s="162">
        <v>1407</v>
      </c>
      <c r="G31" s="162">
        <v>1310</v>
      </c>
      <c r="H31" s="160">
        <v>2603</v>
      </c>
      <c r="I31" s="162">
        <v>1288</v>
      </c>
      <c r="J31" s="162">
        <v>1315</v>
      </c>
      <c r="K31" s="160">
        <v>2589</v>
      </c>
      <c r="L31" s="162">
        <v>1282</v>
      </c>
      <c r="M31" s="162">
        <v>1307</v>
      </c>
      <c r="N31" s="160">
        <v>2401</v>
      </c>
      <c r="O31" s="181">
        <v>1171</v>
      </c>
      <c r="P31" s="181">
        <v>1230</v>
      </c>
      <c r="Q31" s="160">
        <v>2617</v>
      </c>
      <c r="R31" s="159">
        <v>1312</v>
      </c>
      <c r="S31" s="159">
        <v>1305</v>
      </c>
      <c r="T31" s="160">
        <v>2348</v>
      </c>
      <c r="U31" s="171">
        <v>1184</v>
      </c>
      <c r="V31" s="171">
        <v>1164</v>
      </c>
      <c r="W31" s="160">
        <v>2476</v>
      </c>
      <c r="X31" s="171">
        <v>1235</v>
      </c>
      <c r="Y31" s="171">
        <v>1241</v>
      </c>
      <c r="Z31" s="160">
        <v>2459</v>
      </c>
      <c r="AA31" s="171">
        <v>1252</v>
      </c>
      <c r="AB31" s="171">
        <v>1207</v>
      </c>
      <c r="AC31" s="169">
        <v>2408</v>
      </c>
      <c r="AD31" s="169">
        <v>1238</v>
      </c>
      <c r="AE31" s="169">
        <v>1170</v>
      </c>
      <c r="AF31" s="171">
        <v>2410</v>
      </c>
      <c r="AG31" s="171">
        <v>1218</v>
      </c>
      <c r="AH31" s="171">
        <v>1192</v>
      </c>
      <c r="AI31" s="171">
        <v>2342</v>
      </c>
      <c r="AJ31" s="171">
        <v>1191</v>
      </c>
      <c r="AK31" s="171">
        <v>1151</v>
      </c>
      <c r="AL31" s="171">
        <v>2374</v>
      </c>
      <c r="AM31" s="171">
        <v>1241</v>
      </c>
      <c r="AN31" s="171">
        <v>1133</v>
      </c>
      <c r="AO31" s="171">
        <v>2340</v>
      </c>
      <c r="AP31" s="171">
        <v>1156</v>
      </c>
      <c r="AQ31" s="171">
        <v>1184</v>
      </c>
      <c r="AR31" s="171">
        <v>2292</v>
      </c>
      <c r="AS31" s="171">
        <v>1167</v>
      </c>
      <c r="AT31" s="171">
        <v>1125</v>
      </c>
      <c r="AU31" s="171">
        <v>2386</v>
      </c>
      <c r="AV31" s="171">
        <v>1233</v>
      </c>
      <c r="AW31" s="171">
        <v>1153</v>
      </c>
      <c r="AX31" s="171">
        <v>2304</v>
      </c>
      <c r="AY31" s="171">
        <v>1156</v>
      </c>
      <c r="AZ31" s="171">
        <v>1148</v>
      </c>
      <c r="BA31" s="171">
        <v>2115</v>
      </c>
      <c r="BB31" s="171">
        <v>1067</v>
      </c>
      <c r="BC31" s="171">
        <v>1048</v>
      </c>
      <c r="BD31" s="171">
        <v>2188</v>
      </c>
      <c r="BE31" s="171">
        <v>1114</v>
      </c>
      <c r="BF31" s="171">
        <v>1074</v>
      </c>
      <c r="BG31" s="171">
        <v>2154</v>
      </c>
      <c r="BH31" s="171">
        <v>1069</v>
      </c>
      <c r="BI31" s="171">
        <v>1085</v>
      </c>
      <c r="BJ31" s="157">
        <v>14</v>
      </c>
    </row>
    <row r="32" spans="1:65" ht="6.6" customHeight="1" x14ac:dyDescent="0.15">
      <c r="A32" s="129"/>
      <c r="B32" s="160"/>
      <c r="C32" s="162"/>
      <c r="D32" s="162"/>
      <c r="E32" s="160"/>
      <c r="F32" s="162"/>
      <c r="G32" s="162"/>
      <c r="H32" s="162"/>
      <c r="I32" s="162"/>
      <c r="J32" s="162"/>
      <c r="K32" s="162"/>
      <c r="L32" s="162"/>
      <c r="M32" s="162"/>
      <c r="N32" s="162"/>
      <c r="O32" s="160"/>
      <c r="P32" s="160"/>
      <c r="Q32" s="162"/>
      <c r="R32" s="159"/>
      <c r="S32" s="161"/>
      <c r="T32" s="162"/>
      <c r="U32" s="159"/>
      <c r="V32" s="161"/>
      <c r="W32" s="162"/>
      <c r="X32" s="159"/>
      <c r="Y32" s="161"/>
      <c r="Z32" s="162"/>
      <c r="AA32" s="159"/>
      <c r="AB32" s="161"/>
      <c r="AC32" s="169"/>
      <c r="AD32" s="169"/>
      <c r="AE32" s="169"/>
      <c r="AF32" s="170"/>
      <c r="AG32" s="170"/>
      <c r="AH32" s="170"/>
      <c r="AI32" s="170"/>
      <c r="AJ32" s="170"/>
      <c r="AK32" s="169"/>
      <c r="AL32" s="170"/>
      <c r="AM32" s="170"/>
      <c r="AN32" s="169"/>
      <c r="AO32" s="170"/>
      <c r="AP32" s="170"/>
      <c r="AQ32" s="169"/>
      <c r="AR32" s="170"/>
      <c r="AS32" s="170"/>
      <c r="AT32" s="169"/>
      <c r="AU32" s="169"/>
      <c r="AV32" s="169"/>
      <c r="AW32" s="169"/>
      <c r="AX32" s="169"/>
      <c r="AY32" s="169"/>
      <c r="AZ32" s="169"/>
      <c r="BA32" s="169"/>
      <c r="BB32" s="169"/>
      <c r="BC32" s="170"/>
      <c r="BD32" s="169"/>
      <c r="BE32" s="169"/>
      <c r="BF32" s="169"/>
      <c r="BG32" s="169"/>
      <c r="BH32" s="169"/>
      <c r="BI32" s="169"/>
      <c r="BJ32" s="157"/>
    </row>
    <row r="33" spans="1:65" ht="11.25" customHeight="1" x14ac:dyDescent="0.15">
      <c r="A33" s="129" t="s">
        <v>268</v>
      </c>
      <c r="B33" s="160">
        <v>15191</v>
      </c>
      <c r="C33" s="162">
        <v>7794</v>
      </c>
      <c r="D33" s="162">
        <v>7397</v>
      </c>
      <c r="E33" s="160">
        <v>14933</v>
      </c>
      <c r="F33" s="160">
        <v>7693</v>
      </c>
      <c r="G33" s="160">
        <v>7240</v>
      </c>
      <c r="H33" s="160">
        <v>14408</v>
      </c>
      <c r="I33" s="160">
        <v>7388</v>
      </c>
      <c r="J33" s="160">
        <v>7020</v>
      </c>
      <c r="K33" s="160">
        <v>13752</v>
      </c>
      <c r="L33" s="160">
        <v>6939</v>
      </c>
      <c r="M33" s="160">
        <v>6813</v>
      </c>
      <c r="N33" s="160">
        <v>14297</v>
      </c>
      <c r="O33" s="160">
        <v>7141</v>
      </c>
      <c r="P33" s="160">
        <v>7156</v>
      </c>
      <c r="Q33" s="160">
        <v>13599</v>
      </c>
      <c r="R33" s="159">
        <v>6743</v>
      </c>
      <c r="S33" s="159">
        <v>6856</v>
      </c>
      <c r="T33" s="160">
        <v>13270</v>
      </c>
      <c r="U33" s="159">
        <v>6575</v>
      </c>
      <c r="V33" s="159">
        <v>6695</v>
      </c>
      <c r="W33" s="160">
        <v>12847</v>
      </c>
      <c r="X33" s="159">
        <v>6324</v>
      </c>
      <c r="Y33" s="159">
        <v>6523</v>
      </c>
      <c r="Z33" s="160">
        <v>12658</v>
      </c>
      <c r="AA33" s="160">
        <v>6198</v>
      </c>
      <c r="AB33" s="160">
        <v>6460</v>
      </c>
      <c r="AC33" s="169">
        <v>13076</v>
      </c>
      <c r="AD33" s="169">
        <v>6380</v>
      </c>
      <c r="AE33" s="169">
        <v>6696</v>
      </c>
      <c r="AF33" s="177">
        <v>12737</v>
      </c>
      <c r="AG33" s="177">
        <v>6407</v>
      </c>
      <c r="AH33" s="177">
        <v>6330</v>
      </c>
      <c r="AI33" s="177">
        <f t="shared" ref="AI33:AQ33" si="6">SUM(AI34:AI38)</f>
        <v>12306</v>
      </c>
      <c r="AJ33" s="177">
        <f t="shared" si="6"/>
        <v>6231</v>
      </c>
      <c r="AK33" s="177">
        <f t="shared" si="6"/>
        <v>6075</v>
      </c>
      <c r="AL33" s="177">
        <f t="shared" si="6"/>
        <v>12241</v>
      </c>
      <c r="AM33" s="177">
        <f t="shared" si="6"/>
        <v>6163</v>
      </c>
      <c r="AN33" s="177">
        <f t="shared" si="6"/>
        <v>6078</v>
      </c>
      <c r="AO33" s="177">
        <f t="shared" si="6"/>
        <v>11981</v>
      </c>
      <c r="AP33" s="177">
        <f t="shared" si="6"/>
        <v>6079</v>
      </c>
      <c r="AQ33" s="177">
        <f t="shared" si="6"/>
        <v>5902</v>
      </c>
      <c r="AR33" s="177">
        <v>12686</v>
      </c>
      <c r="AS33" s="177">
        <v>6316</v>
      </c>
      <c r="AT33" s="177">
        <v>6370</v>
      </c>
      <c r="AU33" s="177">
        <v>12293</v>
      </c>
      <c r="AV33" s="177">
        <v>6197</v>
      </c>
      <c r="AW33" s="177">
        <v>6096</v>
      </c>
      <c r="AX33" s="177">
        <f t="shared" ref="AX33:BI33" si="7">SUM(AX34:AX38)</f>
        <v>12189</v>
      </c>
      <c r="AY33" s="177">
        <f t="shared" si="7"/>
        <v>6228</v>
      </c>
      <c r="AZ33" s="177">
        <f t="shared" si="7"/>
        <v>5961</v>
      </c>
      <c r="BA33" s="177">
        <f t="shared" si="7"/>
        <v>12129</v>
      </c>
      <c r="BB33" s="177">
        <f t="shared" si="7"/>
        <v>6179</v>
      </c>
      <c r="BC33" s="177">
        <f t="shared" si="7"/>
        <v>5950</v>
      </c>
      <c r="BD33" s="177">
        <f t="shared" si="7"/>
        <v>11859</v>
      </c>
      <c r="BE33" s="177">
        <f t="shared" si="7"/>
        <v>6015</v>
      </c>
      <c r="BF33" s="177">
        <f t="shared" si="7"/>
        <v>5844</v>
      </c>
      <c r="BG33" s="177">
        <f t="shared" si="7"/>
        <v>11646</v>
      </c>
      <c r="BH33" s="177">
        <f t="shared" si="7"/>
        <v>5927</v>
      </c>
      <c r="BI33" s="177">
        <f t="shared" si="7"/>
        <v>5719</v>
      </c>
      <c r="BJ33" s="157" t="s">
        <v>268</v>
      </c>
      <c r="BK33" s="175"/>
      <c r="BL33" s="175"/>
      <c r="BM33" s="175"/>
    </row>
    <row r="34" spans="1:65" ht="11.25" customHeight="1" x14ac:dyDescent="0.15">
      <c r="A34" s="129">
        <v>15</v>
      </c>
      <c r="B34" s="162">
        <v>2773</v>
      </c>
      <c r="C34" s="162">
        <v>1443</v>
      </c>
      <c r="D34" s="162">
        <v>1330</v>
      </c>
      <c r="E34" s="160">
        <v>2799</v>
      </c>
      <c r="F34" s="162">
        <v>1442</v>
      </c>
      <c r="G34" s="162">
        <v>1357</v>
      </c>
      <c r="H34" s="160">
        <v>2702</v>
      </c>
      <c r="I34" s="162">
        <v>1398</v>
      </c>
      <c r="J34" s="162">
        <v>1304</v>
      </c>
      <c r="K34" s="160">
        <v>2599</v>
      </c>
      <c r="L34" s="162">
        <v>1289</v>
      </c>
      <c r="M34" s="162">
        <v>1310</v>
      </c>
      <c r="N34" s="160">
        <v>2610</v>
      </c>
      <c r="O34" s="181">
        <v>1305</v>
      </c>
      <c r="P34" s="181">
        <v>1305</v>
      </c>
      <c r="Q34" s="160">
        <v>2406</v>
      </c>
      <c r="R34" s="159">
        <v>1165</v>
      </c>
      <c r="S34" s="159">
        <v>1241</v>
      </c>
      <c r="T34" s="160">
        <v>2606</v>
      </c>
      <c r="U34" s="171">
        <v>1302</v>
      </c>
      <c r="V34" s="171">
        <v>1304</v>
      </c>
      <c r="W34" s="160">
        <v>2345</v>
      </c>
      <c r="X34" s="171">
        <v>1177</v>
      </c>
      <c r="Y34" s="171">
        <v>1168</v>
      </c>
      <c r="Z34" s="160">
        <v>2462</v>
      </c>
      <c r="AA34" s="171">
        <v>1229</v>
      </c>
      <c r="AB34" s="171">
        <v>1233</v>
      </c>
      <c r="AC34" s="169">
        <v>2487</v>
      </c>
      <c r="AD34" s="169">
        <v>1265</v>
      </c>
      <c r="AE34" s="169">
        <v>1222</v>
      </c>
      <c r="AF34" s="171">
        <v>2410</v>
      </c>
      <c r="AG34" s="171">
        <v>1245</v>
      </c>
      <c r="AH34" s="171">
        <v>1165</v>
      </c>
      <c r="AI34" s="171">
        <v>2404</v>
      </c>
      <c r="AJ34" s="171">
        <v>1216</v>
      </c>
      <c r="AK34" s="171">
        <v>1188</v>
      </c>
      <c r="AL34" s="171">
        <v>2336</v>
      </c>
      <c r="AM34" s="171">
        <v>1186</v>
      </c>
      <c r="AN34" s="171">
        <v>1150</v>
      </c>
      <c r="AO34" s="171">
        <v>2373</v>
      </c>
      <c r="AP34" s="171">
        <v>1234</v>
      </c>
      <c r="AQ34" s="171">
        <v>1139</v>
      </c>
      <c r="AR34" s="171">
        <v>2365</v>
      </c>
      <c r="AS34" s="171">
        <v>1163</v>
      </c>
      <c r="AT34" s="171">
        <v>1202</v>
      </c>
      <c r="AU34" s="171">
        <v>2282</v>
      </c>
      <c r="AV34" s="171">
        <v>1159</v>
      </c>
      <c r="AW34" s="171">
        <v>1123</v>
      </c>
      <c r="AX34" s="171">
        <v>2375</v>
      </c>
      <c r="AY34" s="171">
        <v>1229</v>
      </c>
      <c r="AZ34" s="171">
        <v>1146</v>
      </c>
      <c r="BA34" s="171">
        <v>2308</v>
      </c>
      <c r="BB34" s="171">
        <v>1162</v>
      </c>
      <c r="BC34" s="171">
        <v>1146</v>
      </c>
      <c r="BD34" s="171">
        <v>2112</v>
      </c>
      <c r="BE34" s="171">
        <v>1063</v>
      </c>
      <c r="BF34" s="171">
        <v>1049</v>
      </c>
      <c r="BG34" s="171">
        <v>2187</v>
      </c>
      <c r="BH34" s="171">
        <v>1109</v>
      </c>
      <c r="BI34" s="171">
        <v>1078</v>
      </c>
      <c r="BJ34" s="157">
        <v>15</v>
      </c>
    </row>
    <row r="35" spans="1:65" ht="11.25" customHeight="1" x14ac:dyDescent="0.15">
      <c r="A35" s="129">
        <v>16</v>
      </c>
      <c r="B35" s="162">
        <v>2864</v>
      </c>
      <c r="C35" s="162">
        <v>1507</v>
      </c>
      <c r="D35" s="162">
        <v>1357</v>
      </c>
      <c r="E35" s="160">
        <v>2759</v>
      </c>
      <c r="F35" s="162">
        <v>1429</v>
      </c>
      <c r="G35" s="162">
        <v>1330</v>
      </c>
      <c r="H35" s="160">
        <v>2790</v>
      </c>
      <c r="I35" s="162">
        <v>1438</v>
      </c>
      <c r="J35" s="162">
        <v>1352</v>
      </c>
      <c r="K35" s="160">
        <v>2692</v>
      </c>
      <c r="L35" s="162">
        <v>1390</v>
      </c>
      <c r="M35" s="162">
        <v>1302</v>
      </c>
      <c r="N35" s="160">
        <v>2633</v>
      </c>
      <c r="O35" s="181">
        <v>1310</v>
      </c>
      <c r="P35" s="181">
        <v>1323</v>
      </c>
      <c r="Q35" s="160">
        <v>2603</v>
      </c>
      <c r="R35" s="159">
        <v>1296</v>
      </c>
      <c r="S35" s="159">
        <v>1307</v>
      </c>
      <c r="T35" s="160">
        <v>2405</v>
      </c>
      <c r="U35" s="171">
        <v>1158</v>
      </c>
      <c r="V35" s="171">
        <v>1247</v>
      </c>
      <c r="W35" s="160">
        <v>2610</v>
      </c>
      <c r="X35" s="171">
        <v>1301</v>
      </c>
      <c r="Y35" s="171">
        <v>1309</v>
      </c>
      <c r="Z35" s="160">
        <v>2350</v>
      </c>
      <c r="AA35" s="171">
        <v>1177</v>
      </c>
      <c r="AB35" s="171">
        <v>1173</v>
      </c>
      <c r="AC35" s="169">
        <v>2490</v>
      </c>
      <c r="AD35" s="169">
        <v>1254</v>
      </c>
      <c r="AE35" s="169">
        <v>1236</v>
      </c>
      <c r="AF35" s="171">
        <v>2496</v>
      </c>
      <c r="AG35" s="171">
        <v>1267</v>
      </c>
      <c r="AH35" s="171">
        <v>1229</v>
      </c>
      <c r="AI35" s="171">
        <v>2404</v>
      </c>
      <c r="AJ35" s="171">
        <v>1239</v>
      </c>
      <c r="AK35" s="171">
        <v>1165</v>
      </c>
      <c r="AL35" s="171">
        <v>2405</v>
      </c>
      <c r="AM35" s="171">
        <v>1214</v>
      </c>
      <c r="AN35" s="171">
        <v>1191</v>
      </c>
      <c r="AO35" s="171">
        <v>2321</v>
      </c>
      <c r="AP35" s="171">
        <v>1175</v>
      </c>
      <c r="AQ35" s="171">
        <v>1146</v>
      </c>
      <c r="AR35" s="171">
        <v>2451</v>
      </c>
      <c r="AS35" s="171">
        <v>1282</v>
      </c>
      <c r="AT35" s="171">
        <v>1169</v>
      </c>
      <c r="AU35" s="171">
        <v>2368</v>
      </c>
      <c r="AV35" s="171">
        <v>1162</v>
      </c>
      <c r="AW35" s="171">
        <v>1206</v>
      </c>
      <c r="AX35" s="171">
        <v>2274</v>
      </c>
      <c r="AY35" s="171">
        <v>1158</v>
      </c>
      <c r="AZ35" s="171">
        <v>1116</v>
      </c>
      <c r="BA35" s="171">
        <v>2364</v>
      </c>
      <c r="BB35" s="171">
        <v>1229</v>
      </c>
      <c r="BC35" s="171">
        <v>1135</v>
      </c>
      <c r="BD35" s="171">
        <v>2312</v>
      </c>
      <c r="BE35" s="171">
        <v>1162</v>
      </c>
      <c r="BF35" s="171">
        <v>1150</v>
      </c>
      <c r="BG35" s="171">
        <v>2097</v>
      </c>
      <c r="BH35" s="171">
        <v>1053</v>
      </c>
      <c r="BI35" s="171">
        <v>1044</v>
      </c>
      <c r="BJ35" s="157">
        <v>16</v>
      </c>
    </row>
    <row r="36" spans="1:65" ht="11.25" customHeight="1" x14ac:dyDescent="0.15">
      <c r="A36" s="129">
        <v>17</v>
      </c>
      <c r="B36" s="162">
        <v>3159</v>
      </c>
      <c r="C36" s="162">
        <v>1675</v>
      </c>
      <c r="D36" s="162">
        <v>1484</v>
      </c>
      <c r="E36" s="160">
        <v>2863</v>
      </c>
      <c r="F36" s="162">
        <v>1510</v>
      </c>
      <c r="G36" s="162">
        <v>1353</v>
      </c>
      <c r="H36" s="160">
        <v>2761</v>
      </c>
      <c r="I36" s="162">
        <v>1425</v>
      </c>
      <c r="J36" s="162">
        <v>1336</v>
      </c>
      <c r="K36" s="160">
        <v>2792</v>
      </c>
      <c r="L36" s="162">
        <v>1436</v>
      </c>
      <c r="M36" s="162">
        <v>1356</v>
      </c>
      <c r="N36" s="160">
        <v>2724</v>
      </c>
      <c r="O36" s="181">
        <v>1423</v>
      </c>
      <c r="P36" s="181">
        <v>1301</v>
      </c>
      <c r="Q36" s="160">
        <v>2640</v>
      </c>
      <c r="R36" s="159">
        <v>1316</v>
      </c>
      <c r="S36" s="159">
        <v>1324</v>
      </c>
      <c r="T36" s="160">
        <v>2603</v>
      </c>
      <c r="U36" s="171">
        <v>1299</v>
      </c>
      <c r="V36" s="171">
        <v>1304</v>
      </c>
      <c r="W36" s="160">
        <v>2410</v>
      </c>
      <c r="X36" s="171">
        <v>1159</v>
      </c>
      <c r="Y36" s="171">
        <v>1251</v>
      </c>
      <c r="Z36" s="160">
        <v>2609</v>
      </c>
      <c r="AA36" s="171">
        <v>1301</v>
      </c>
      <c r="AB36" s="171">
        <v>1308</v>
      </c>
      <c r="AC36" s="169">
        <v>2399</v>
      </c>
      <c r="AD36" s="169">
        <v>1225</v>
      </c>
      <c r="AE36" s="169">
        <v>1174</v>
      </c>
      <c r="AF36" s="171">
        <v>2491</v>
      </c>
      <c r="AG36" s="171">
        <v>1258</v>
      </c>
      <c r="AH36" s="171">
        <v>1233</v>
      </c>
      <c r="AI36" s="171">
        <v>2495</v>
      </c>
      <c r="AJ36" s="171">
        <v>1265</v>
      </c>
      <c r="AK36" s="171">
        <v>1230</v>
      </c>
      <c r="AL36" s="171">
        <v>2405</v>
      </c>
      <c r="AM36" s="171">
        <v>1237</v>
      </c>
      <c r="AN36" s="171">
        <v>1168</v>
      </c>
      <c r="AO36" s="171">
        <v>2409</v>
      </c>
      <c r="AP36" s="171">
        <v>1217</v>
      </c>
      <c r="AQ36" s="171">
        <v>1192</v>
      </c>
      <c r="AR36" s="171">
        <v>2393</v>
      </c>
      <c r="AS36" s="171">
        <v>1226</v>
      </c>
      <c r="AT36" s="171">
        <v>1167</v>
      </c>
      <c r="AU36" s="171">
        <v>2459</v>
      </c>
      <c r="AV36" s="171">
        <v>1284</v>
      </c>
      <c r="AW36" s="171">
        <v>1175</v>
      </c>
      <c r="AX36" s="171">
        <v>2365</v>
      </c>
      <c r="AY36" s="171">
        <v>1162</v>
      </c>
      <c r="AZ36" s="171">
        <v>1203</v>
      </c>
      <c r="BA36" s="171">
        <v>2278</v>
      </c>
      <c r="BB36" s="171">
        <v>1160</v>
      </c>
      <c r="BC36" s="171">
        <v>1118</v>
      </c>
      <c r="BD36" s="171">
        <v>2369</v>
      </c>
      <c r="BE36" s="171">
        <v>1233</v>
      </c>
      <c r="BF36" s="171">
        <v>1136</v>
      </c>
      <c r="BG36" s="171">
        <v>2322</v>
      </c>
      <c r="BH36" s="171">
        <v>1165</v>
      </c>
      <c r="BI36" s="171">
        <v>1157</v>
      </c>
      <c r="BJ36" s="157">
        <v>17</v>
      </c>
    </row>
    <row r="37" spans="1:65" ht="11.25" customHeight="1" x14ac:dyDescent="0.15">
      <c r="A37" s="129">
        <v>18</v>
      </c>
      <c r="B37" s="162">
        <v>3173</v>
      </c>
      <c r="C37" s="162">
        <v>1595</v>
      </c>
      <c r="D37" s="162">
        <v>1578</v>
      </c>
      <c r="E37" s="160">
        <v>3269</v>
      </c>
      <c r="F37" s="162">
        <v>1702</v>
      </c>
      <c r="G37" s="162">
        <v>1567</v>
      </c>
      <c r="H37" s="160">
        <v>2929</v>
      </c>
      <c r="I37" s="162">
        <v>1501</v>
      </c>
      <c r="J37" s="162">
        <v>1428</v>
      </c>
      <c r="K37" s="160">
        <v>2789</v>
      </c>
      <c r="L37" s="162">
        <v>1396</v>
      </c>
      <c r="M37" s="162">
        <v>1393</v>
      </c>
      <c r="N37" s="160">
        <v>3068</v>
      </c>
      <c r="O37" s="181">
        <v>1539</v>
      </c>
      <c r="P37" s="181">
        <v>1529</v>
      </c>
      <c r="Q37" s="160">
        <v>2831</v>
      </c>
      <c r="R37" s="159">
        <v>1452</v>
      </c>
      <c r="S37" s="159">
        <v>1379</v>
      </c>
      <c r="T37" s="160">
        <v>2748</v>
      </c>
      <c r="U37" s="171">
        <v>1357</v>
      </c>
      <c r="V37" s="171">
        <v>1391</v>
      </c>
      <c r="W37" s="160">
        <v>2699</v>
      </c>
      <c r="X37" s="171">
        <v>1336</v>
      </c>
      <c r="Y37" s="171">
        <v>1363</v>
      </c>
      <c r="Z37" s="160">
        <v>2524</v>
      </c>
      <c r="AA37" s="171">
        <v>1196</v>
      </c>
      <c r="AB37" s="171">
        <v>1328</v>
      </c>
      <c r="AC37" s="169">
        <v>2906</v>
      </c>
      <c r="AD37" s="169">
        <v>1423</v>
      </c>
      <c r="AE37" s="169">
        <v>1483</v>
      </c>
      <c r="AF37" s="171">
        <v>2416</v>
      </c>
      <c r="AG37" s="171">
        <v>1223</v>
      </c>
      <c r="AH37" s="171">
        <v>1193</v>
      </c>
      <c r="AI37" s="171">
        <v>2538</v>
      </c>
      <c r="AJ37" s="171">
        <v>1272</v>
      </c>
      <c r="AK37" s="171">
        <v>1266</v>
      </c>
      <c r="AL37" s="171">
        <v>2525</v>
      </c>
      <c r="AM37" s="171">
        <v>1277</v>
      </c>
      <c r="AN37" s="171">
        <v>1248</v>
      </c>
      <c r="AO37" s="171">
        <v>2407</v>
      </c>
      <c r="AP37" s="171">
        <v>1231</v>
      </c>
      <c r="AQ37" s="171">
        <v>1176</v>
      </c>
      <c r="AR37" s="171">
        <v>2709</v>
      </c>
      <c r="AS37" s="171">
        <v>1342</v>
      </c>
      <c r="AT37" s="171">
        <v>1367</v>
      </c>
      <c r="AU37" s="171">
        <v>2461</v>
      </c>
      <c r="AV37" s="171">
        <v>1260</v>
      </c>
      <c r="AW37" s="171">
        <v>1201</v>
      </c>
      <c r="AX37" s="171">
        <v>2596</v>
      </c>
      <c r="AY37" s="171">
        <v>1368</v>
      </c>
      <c r="AZ37" s="171">
        <v>1228</v>
      </c>
      <c r="BA37" s="171">
        <v>2493</v>
      </c>
      <c r="BB37" s="171">
        <v>1243</v>
      </c>
      <c r="BC37" s="171">
        <v>1250</v>
      </c>
      <c r="BD37" s="171">
        <v>2428</v>
      </c>
      <c r="BE37" s="171">
        <v>1236</v>
      </c>
      <c r="BF37" s="171">
        <v>1192</v>
      </c>
      <c r="BG37" s="171">
        <v>2496</v>
      </c>
      <c r="BH37" s="171">
        <v>1309</v>
      </c>
      <c r="BI37" s="171">
        <v>1187</v>
      </c>
      <c r="BJ37" s="157">
        <v>18</v>
      </c>
    </row>
    <row r="38" spans="1:65" ht="11.25" customHeight="1" x14ac:dyDescent="0.15">
      <c r="A38" s="129">
        <v>19</v>
      </c>
      <c r="B38" s="162">
        <v>3222</v>
      </c>
      <c r="C38" s="162">
        <v>1574</v>
      </c>
      <c r="D38" s="162">
        <v>1648</v>
      </c>
      <c r="E38" s="160">
        <v>3243</v>
      </c>
      <c r="F38" s="162">
        <v>1610</v>
      </c>
      <c r="G38" s="162">
        <v>1633</v>
      </c>
      <c r="H38" s="160">
        <v>3226</v>
      </c>
      <c r="I38" s="162">
        <v>1626</v>
      </c>
      <c r="J38" s="162">
        <v>1600</v>
      </c>
      <c r="K38" s="160">
        <v>2880</v>
      </c>
      <c r="L38" s="162">
        <v>1428</v>
      </c>
      <c r="M38" s="162">
        <v>1452</v>
      </c>
      <c r="N38" s="160">
        <v>3262</v>
      </c>
      <c r="O38" s="181">
        <v>1564</v>
      </c>
      <c r="P38" s="181">
        <v>1698</v>
      </c>
      <c r="Q38" s="160">
        <v>3119</v>
      </c>
      <c r="R38" s="159">
        <v>1514</v>
      </c>
      <c r="S38" s="159">
        <v>1605</v>
      </c>
      <c r="T38" s="160">
        <v>2908</v>
      </c>
      <c r="U38" s="171">
        <v>1459</v>
      </c>
      <c r="V38" s="171">
        <v>1449</v>
      </c>
      <c r="W38" s="160">
        <v>2783</v>
      </c>
      <c r="X38" s="171">
        <v>1351</v>
      </c>
      <c r="Y38" s="171">
        <v>1432</v>
      </c>
      <c r="Z38" s="160">
        <v>2713</v>
      </c>
      <c r="AA38" s="171">
        <v>1295</v>
      </c>
      <c r="AB38" s="171">
        <v>1418</v>
      </c>
      <c r="AC38" s="169">
        <v>2794</v>
      </c>
      <c r="AD38" s="169">
        <v>1213</v>
      </c>
      <c r="AE38" s="169">
        <v>1581</v>
      </c>
      <c r="AF38" s="171">
        <v>2924</v>
      </c>
      <c r="AG38" s="171">
        <v>1414</v>
      </c>
      <c r="AH38" s="171">
        <v>1510</v>
      </c>
      <c r="AI38" s="171">
        <v>2465</v>
      </c>
      <c r="AJ38" s="171">
        <v>1239</v>
      </c>
      <c r="AK38" s="171">
        <v>1226</v>
      </c>
      <c r="AL38" s="171">
        <v>2570</v>
      </c>
      <c r="AM38" s="171">
        <v>1249</v>
      </c>
      <c r="AN38" s="171">
        <v>1321</v>
      </c>
      <c r="AO38" s="171">
        <v>2471</v>
      </c>
      <c r="AP38" s="171">
        <v>1222</v>
      </c>
      <c r="AQ38" s="171">
        <v>1249</v>
      </c>
      <c r="AR38" s="171">
        <v>2768</v>
      </c>
      <c r="AS38" s="171">
        <v>1303</v>
      </c>
      <c r="AT38" s="171">
        <v>1465</v>
      </c>
      <c r="AU38" s="171">
        <v>2723</v>
      </c>
      <c r="AV38" s="171">
        <v>1332</v>
      </c>
      <c r="AW38" s="171">
        <v>1391</v>
      </c>
      <c r="AX38" s="171">
        <v>2579</v>
      </c>
      <c r="AY38" s="171">
        <v>1311</v>
      </c>
      <c r="AZ38" s="171">
        <v>1268</v>
      </c>
      <c r="BA38" s="171">
        <v>2686</v>
      </c>
      <c r="BB38" s="171">
        <v>1385</v>
      </c>
      <c r="BC38" s="171">
        <v>1301</v>
      </c>
      <c r="BD38" s="171">
        <v>2638</v>
      </c>
      <c r="BE38" s="171">
        <v>1321</v>
      </c>
      <c r="BF38" s="171">
        <v>1317</v>
      </c>
      <c r="BG38" s="171">
        <v>2544</v>
      </c>
      <c r="BH38" s="171">
        <v>1291</v>
      </c>
      <c r="BI38" s="171">
        <v>1253</v>
      </c>
      <c r="BJ38" s="157">
        <v>19</v>
      </c>
    </row>
    <row r="39" spans="1:65" ht="6.6" customHeight="1" x14ac:dyDescent="0.15">
      <c r="A39" s="129"/>
      <c r="B39" s="160"/>
      <c r="C39" s="162"/>
      <c r="D39" s="162"/>
      <c r="E39" s="160"/>
      <c r="F39" s="162"/>
      <c r="G39" s="162"/>
      <c r="H39" s="162"/>
      <c r="I39" s="162"/>
      <c r="J39" s="162"/>
      <c r="K39" s="162"/>
      <c r="L39" s="162"/>
      <c r="M39" s="162"/>
      <c r="N39" s="162"/>
      <c r="O39" s="160"/>
      <c r="P39" s="160"/>
      <c r="Q39" s="162"/>
      <c r="R39" s="159"/>
      <c r="S39" s="161"/>
      <c r="T39" s="162"/>
      <c r="U39" s="159"/>
      <c r="V39" s="161"/>
      <c r="W39" s="162"/>
      <c r="X39" s="159"/>
      <c r="Y39" s="161"/>
      <c r="Z39" s="162"/>
      <c r="AA39" s="159"/>
      <c r="AB39" s="161"/>
      <c r="AC39" s="169"/>
      <c r="AD39" s="169"/>
      <c r="AE39" s="169"/>
      <c r="AF39" s="170"/>
      <c r="AG39" s="170"/>
      <c r="AH39" s="170"/>
      <c r="AI39" s="170"/>
      <c r="AJ39" s="170"/>
      <c r="AK39" s="169"/>
      <c r="AL39" s="170"/>
      <c r="AM39" s="170"/>
      <c r="AN39" s="169"/>
      <c r="AO39" s="170"/>
      <c r="AP39" s="170"/>
      <c r="AQ39" s="169"/>
      <c r="AR39" s="170"/>
      <c r="AS39" s="170"/>
      <c r="AT39" s="169"/>
      <c r="AU39" s="169"/>
      <c r="AV39" s="169"/>
      <c r="AW39" s="169"/>
      <c r="AX39" s="169"/>
      <c r="AY39" s="169"/>
      <c r="AZ39" s="169"/>
      <c r="BA39" s="169"/>
      <c r="BB39" s="169"/>
      <c r="BC39" s="170"/>
      <c r="BD39" s="169"/>
      <c r="BE39" s="169"/>
      <c r="BF39" s="169"/>
      <c r="BG39" s="169"/>
      <c r="BH39" s="169"/>
      <c r="BI39" s="169"/>
      <c r="BJ39" s="157"/>
    </row>
    <row r="40" spans="1:65" ht="11.25" customHeight="1" x14ac:dyDescent="0.15">
      <c r="A40" s="129" t="s">
        <v>267</v>
      </c>
      <c r="B40" s="160">
        <v>16791</v>
      </c>
      <c r="C40" s="162">
        <v>7911</v>
      </c>
      <c r="D40" s="162">
        <v>8880</v>
      </c>
      <c r="E40" s="160">
        <v>16391</v>
      </c>
      <c r="F40" s="160">
        <v>7682</v>
      </c>
      <c r="G40" s="160">
        <v>8709</v>
      </c>
      <c r="H40" s="160">
        <v>15973</v>
      </c>
      <c r="I40" s="160">
        <v>7561</v>
      </c>
      <c r="J40" s="160">
        <v>8412</v>
      </c>
      <c r="K40" s="160">
        <v>15598</v>
      </c>
      <c r="L40" s="160">
        <v>7462</v>
      </c>
      <c r="M40" s="160">
        <v>8136</v>
      </c>
      <c r="N40" s="160">
        <v>15215</v>
      </c>
      <c r="O40" s="160">
        <v>7163</v>
      </c>
      <c r="P40" s="160">
        <v>8052</v>
      </c>
      <c r="Q40" s="160">
        <v>15298</v>
      </c>
      <c r="R40" s="159">
        <v>7196</v>
      </c>
      <c r="S40" s="159">
        <v>8102</v>
      </c>
      <c r="T40" s="160">
        <v>15367</v>
      </c>
      <c r="U40" s="159">
        <v>7240</v>
      </c>
      <c r="V40" s="159">
        <v>8127</v>
      </c>
      <c r="W40" s="160">
        <v>14839</v>
      </c>
      <c r="X40" s="159">
        <v>7079</v>
      </c>
      <c r="Y40" s="159">
        <v>7760</v>
      </c>
      <c r="Z40" s="160">
        <v>14114</v>
      </c>
      <c r="AA40" s="160">
        <v>6697</v>
      </c>
      <c r="AB40" s="160">
        <v>7417</v>
      </c>
      <c r="AC40" s="169">
        <v>12704</v>
      </c>
      <c r="AD40" s="169">
        <v>5689</v>
      </c>
      <c r="AE40" s="169">
        <v>7015</v>
      </c>
      <c r="AF40" s="177">
        <v>12712</v>
      </c>
      <c r="AG40" s="177">
        <v>5589</v>
      </c>
      <c r="AH40" s="177">
        <v>7123</v>
      </c>
      <c r="AI40" s="177">
        <f t="shared" ref="AI40:AQ40" si="8">SUM(AI41:AI45)</f>
        <v>12901</v>
      </c>
      <c r="AJ40" s="177">
        <f t="shared" si="8"/>
        <v>5738</v>
      </c>
      <c r="AK40" s="177">
        <f t="shared" si="8"/>
        <v>7163</v>
      </c>
      <c r="AL40" s="177">
        <f t="shared" si="8"/>
        <v>12592</v>
      </c>
      <c r="AM40" s="177">
        <f t="shared" si="8"/>
        <v>5745</v>
      </c>
      <c r="AN40" s="177">
        <f t="shared" si="8"/>
        <v>6847</v>
      </c>
      <c r="AO40" s="177">
        <f t="shared" si="8"/>
        <v>12591</v>
      </c>
      <c r="AP40" s="177">
        <f t="shared" si="8"/>
        <v>5895</v>
      </c>
      <c r="AQ40" s="177">
        <f t="shared" si="8"/>
        <v>6696</v>
      </c>
      <c r="AR40" s="177">
        <v>12189</v>
      </c>
      <c r="AS40" s="177">
        <v>5611</v>
      </c>
      <c r="AT40" s="177">
        <v>6578</v>
      </c>
      <c r="AU40" s="177">
        <v>12432</v>
      </c>
      <c r="AV40" s="177">
        <v>5774</v>
      </c>
      <c r="AW40" s="177">
        <v>6658</v>
      </c>
      <c r="AX40" s="177">
        <f t="shared" ref="AX40:BI40" si="9">SUM(AX41:AX45)</f>
        <v>12427</v>
      </c>
      <c r="AY40" s="177">
        <f t="shared" si="9"/>
        <v>5768</v>
      </c>
      <c r="AZ40" s="177">
        <f t="shared" si="9"/>
        <v>6659</v>
      </c>
      <c r="BA40" s="177">
        <f t="shared" si="9"/>
        <v>12432</v>
      </c>
      <c r="BB40" s="177">
        <f t="shared" si="9"/>
        <v>5870</v>
      </c>
      <c r="BC40" s="177">
        <f t="shared" si="9"/>
        <v>6562</v>
      </c>
      <c r="BD40" s="177">
        <f t="shared" si="9"/>
        <v>12411</v>
      </c>
      <c r="BE40" s="177">
        <f t="shared" si="9"/>
        <v>6072</v>
      </c>
      <c r="BF40" s="177">
        <f t="shared" si="9"/>
        <v>6339</v>
      </c>
      <c r="BG40" s="177">
        <f t="shared" si="9"/>
        <v>12189</v>
      </c>
      <c r="BH40" s="177">
        <f t="shared" si="9"/>
        <v>6120</v>
      </c>
      <c r="BI40" s="177">
        <f t="shared" si="9"/>
        <v>6069</v>
      </c>
      <c r="BJ40" s="157" t="s">
        <v>267</v>
      </c>
      <c r="BK40" s="175"/>
      <c r="BL40" s="175"/>
      <c r="BM40" s="175"/>
    </row>
    <row r="41" spans="1:65" ht="11.25" customHeight="1" x14ac:dyDescent="0.15">
      <c r="A41" s="129">
        <v>20</v>
      </c>
      <c r="B41" s="162">
        <v>3225</v>
      </c>
      <c r="C41" s="162">
        <v>1474</v>
      </c>
      <c r="D41" s="162">
        <v>1751</v>
      </c>
      <c r="E41" s="160">
        <v>3126</v>
      </c>
      <c r="F41" s="162">
        <v>1470</v>
      </c>
      <c r="G41" s="162">
        <v>1656</v>
      </c>
      <c r="H41" s="160">
        <v>3117</v>
      </c>
      <c r="I41" s="162">
        <v>1525</v>
      </c>
      <c r="J41" s="162">
        <v>1592</v>
      </c>
      <c r="K41" s="160">
        <v>3105</v>
      </c>
      <c r="L41" s="162">
        <v>1542</v>
      </c>
      <c r="M41" s="162">
        <v>1563</v>
      </c>
      <c r="N41" s="160">
        <v>3089</v>
      </c>
      <c r="O41" s="181">
        <v>1412</v>
      </c>
      <c r="P41" s="181">
        <v>1677</v>
      </c>
      <c r="Q41" s="160">
        <v>3176</v>
      </c>
      <c r="R41" s="159">
        <v>1510</v>
      </c>
      <c r="S41" s="159">
        <v>1666</v>
      </c>
      <c r="T41" s="160">
        <v>3013</v>
      </c>
      <c r="U41" s="171">
        <v>1441</v>
      </c>
      <c r="V41" s="171">
        <v>1572</v>
      </c>
      <c r="W41" s="160">
        <v>2800</v>
      </c>
      <c r="X41" s="171">
        <v>1381</v>
      </c>
      <c r="Y41" s="171">
        <v>1419</v>
      </c>
      <c r="Z41" s="160">
        <v>2683</v>
      </c>
      <c r="AA41" s="171">
        <v>1273</v>
      </c>
      <c r="AB41" s="171">
        <v>1410</v>
      </c>
      <c r="AC41" s="169">
        <v>2629</v>
      </c>
      <c r="AD41" s="169">
        <v>1120</v>
      </c>
      <c r="AE41" s="169">
        <v>1509</v>
      </c>
      <c r="AF41" s="171">
        <v>2715</v>
      </c>
      <c r="AG41" s="171">
        <v>1184</v>
      </c>
      <c r="AH41" s="171">
        <v>1531</v>
      </c>
      <c r="AI41" s="171">
        <v>2868</v>
      </c>
      <c r="AJ41" s="171">
        <v>1369</v>
      </c>
      <c r="AK41" s="171">
        <v>1499</v>
      </c>
      <c r="AL41" s="171">
        <v>2429</v>
      </c>
      <c r="AM41" s="171">
        <v>1209</v>
      </c>
      <c r="AN41" s="171">
        <v>1220</v>
      </c>
      <c r="AO41" s="171">
        <v>2506</v>
      </c>
      <c r="AP41" s="171">
        <v>1200</v>
      </c>
      <c r="AQ41" s="171">
        <v>1306</v>
      </c>
      <c r="AR41" s="171">
        <v>2632</v>
      </c>
      <c r="AS41" s="171">
        <v>1201</v>
      </c>
      <c r="AT41" s="171">
        <v>1431</v>
      </c>
      <c r="AU41" s="171">
        <v>2723</v>
      </c>
      <c r="AV41" s="171">
        <v>1259</v>
      </c>
      <c r="AW41" s="171">
        <v>1464</v>
      </c>
      <c r="AX41" s="171">
        <v>2713</v>
      </c>
      <c r="AY41" s="171">
        <v>1331</v>
      </c>
      <c r="AZ41" s="171">
        <v>1382</v>
      </c>
      <c r="BA41" s="171">
        <v>2510</v>
      </c>
      <c r="BB41" s="171">
        <v>1257</v>
      </c>
      <c r="BC41" s="171">
        <v>1253</v>
      </c>
      <c r="BD41" s="171">
        <v>2597</v>
      </c>
      <c r="BE41" s="171">
        <v>1333</v>
      </c>
      <c r="BF41" s="171">
        <v>1264</v>
      </c>
      <c r="BG41" s="171">
        <v>2545</v>
      </c>
      <c r="BH41" s="171">
        <v>1259</v>
      </c>
      <c r="BI41" s="171">
        <v>1286</v>
      </c>
      <c r="BJ41" s="157">
        <v>20</v>
      </c>
    </row>
    <row r="42" spans="1:65" ht="11.25" customHeight="1" x14ac:dyDescent="0.15">
      <c r="A42" s="129">
        <v>21</v>
      </c>
      <c r="B42" s="162">
        <v>3436</v>
      </c>
      <c r="C42" s="162">
        <v>1605</v>
      </c>
      <c r="D42" s="162">
        <v>1831</v>
      </c>
      <c r="E42" s="160">
        <v>3232</v>
      </c>
      <c r="F42" s="162">
        <v>1458</v>
      </c>
      <c r="G42" s="162">
        <v>1774</v>
      </c>
      <c r="H42" s="160">
        <v>3092</v>
      </c>
      <c r="I42" s="162">
        <v>1444</v>
      </c>
      <c r="J42" s="162">
        <v>1648</v>
      </c>
      <c r="K42" s="160">
        <v>3066</v>
      </c>
      <c r="L42" s="162">
        <v>1503</v>
      </c>
      <c r="M42" s="162">
        <v>1563</v>
      </c>
      <c r="N42" s="160">
        <v>3199</v>
      </c>
      <c r="O42" s="181">
        <v>1454</v>
      </c>
      <c r="P42" s="181">
        <v>1745</v>
      </c>
      <c r="Q42" s="160">
        <v>3076</v>
      </c>
      <c r="R42" s="159">
        <v>1396</v>
      </c>
      <c r="S42" s="159">
        <v>1680</v>
      </c>
      <c r="T42" s="160">
        <v>3179</v>
      </c>
      <c r="U42" s="171">
        <v>1494</v>
      </c>
      <c r="V42" s="171">
        <v>1685</v>
      </c>
      <c r="W42" s="160">
        <v>2972</v>
      </c>
      <c r="X42" s="171">
        <v>1433</v>
      </c>
      <c r="Y42" s="171">
        <v>1539</v>
      </c>
      <c r="Z42" s="160">
        <v>2713</v>
      </c>
      <c r="AA42" s="171">
        <v>1337</v>
      </c>
      <c r="AB42" s="171">
        <v>1376</v>
      </c>
      <c r="AC42" s="169">
        <v>2554</v>
      </c>
      <c r="AD42" s="169">
        <v>1078</v>
      </c>
      <c r="AE42" s="169">
        <v>1476</v>
      </c>
      <c r="AF42" s="171">
        <v>2628</v>
      </c>
      <c r="AG42" s="171">
        <v>1117</v>
      </c>
      <c r="AH42" s="171">
        <v>1511</v>
      </c>
      <c r="AI42" s="171">
        <v>2700</v>
      </c>
      <c r="AJ42" s="171">
        <v>1175</v>
      </c>
      <c r="AK42" s="171">
        <v>1525</v>
      </c>
      <c r="AL42" s="171">
        <v>2835</v>
      </c>
      <c r="AM42" s="171">
        <v>1362</v>
      </c>
      <c r="AN42" s="171">
        <v>1473</v>
      </c>
      <c r="AO42" s="171">
        <v>2399</v>
      </c>
      <c r="AP42" s="171">
        <v>1185</v>
      </c>
      <c r="AQ42" s="171">
        <v>1214</v>
      </c>
      <c r="AR42" s="171">
        <v>2530</v>
      </c>
      <c r="AS42" s="171">
        <v>1094</v>
      </c>
      <c r="AT42" s="171">
        <v>1436</v>
      </c>
      <c r="AU42" s="171">
        <v>2623</v>
      </c>
      <c r="AV42" s="171">
        <v>1187</v>
      </c>
      <c r="AW42" s="171">
        <v>1436</v>
      </c>
      <c r="AX42" s="171">
        <v>2680</v>
      </c>
      <c r="AY42" s="171">
        <v>1244</v>
      </c>
      <c r="AZ42" s="171">
        <v>1436</v>
      </c>
      <c r="BA42" s="171">
        <v>2689</v>
      </c>
      <c r="BB42" s="171">
        <v>1335</v>
      </c>
      <c r="BC42" s="171">
        <v>1354</v>
      </c>
      <c r="BD42" s="171">
        <v>2426</v>
      </c>
      <c r="BE42" s="171">
        <v>1213</v>
      </c>
      <c r="BF42" s="171">
        <v>1213</v>
      </c>
      <c r="BG42" s="171">
        <v>2538</v>
      </c>
      <c r="BH42" s="171">
        <v>1300</v>
      </c>
      <c r="BI42" s="171">
        <v>1238</v>
      </c>
      <c r="BJ42" s="157">
        <v>21</v>
      </c>
    </row>
    <row r="43" spans="1:65" ht="11.25" customHeight="1" x14ac:dyDescent="0.15">
      <c r="A43" s="129">
        <v>22</v>
      </c>
      <c r="B43" s="162">
        <v>3363</v>
      </c>
      <c r="C43" s="162">
        <v>1566</v>
      </c>
      <c r="D43" s="162">
        <v>1797</v>
      </c>
      <c r="E43" s="160">
        <v>3359</v>
      </c>
      <c r="F43" s="162">
        <v>1587</v>
      </c>
      <c r="G43" s="162">
        <v>1772</v>
      </c>
      <c r="H43" s="160">
        <v>3166</v>
      </c>
      <c r="I43" s="162">
        <v>1431</v>
      </c>
      <c r="J43" s="162">
        <v>1735</v>
      </c>
      <c r="K43" s="160">
        <v>3047</v>
      </c>
      <c r="L43" s="162">
        <v>1446</v>
      </c>
      <c r="M43" s="162">
        <v>1601</v>
      </c>
      <c r="N43" s="160">
        <v>3074</v>
      </c>
      <c r="O43" s="181">
        <v>1449</v>
      </c>
      <c r="P43" s="181">
        <v>1625</v>
      </c>
      <c r="Q43" s="160">
        <v>3142</v>
      </c>
      <c r="R43" s="159">
        <v>1466</v>
      </c>
      <c r="S43" s="159">
        <v>1676</v>
      </c>
      <c r="T43" s="160">
        <v>3079</v>
      </c>
      <c r="U43" s="171">
        <v>1406</v>
      </c>
      <c r="V43" s="171">
        <v>1673</v>
      </c>
      <c r="W43" s="160">
        <v>3069</v>
      </c>
      <c r="X43" s="171">
        <v>1457</v>
      </c>
      <c r="Y43" s="171">
        <v>1612</v>
      </c>
      <c r="Z43" s="160">
        <v>2866</v>
      </c>
      <c r="AA43" s="171">
        <v>1366</v>
      </c>
      <c r="AB43" s="171">
        <v>1500</v>
      </c>
      <c r="AC43" s="169">
        <v>2545</v>
      </c>
      <c r="AD43" s="169">
        <v>1142</v>
      </c>
      <c r="AE43" s="169">
        <v>1403</v>
      </c>
      <c r="AF43" s="171">
        <v>2443</v>
      </c>
      <c r="AG43" s="171">
        <v>1044</v>
      </c>
      <c r="AH43" s="171">
        <v>1399</v>
      </c>
      <c r="AI43" s="171">
        <v>2528</v>
      </c>
      <c r="AJ43" s="171">
        <v>1083</v>
      </c>
      <c r="AK43" s="171">
        <v>1445</v>
      </c>
      <c r="AL43" s="171">
        <v>2591</v>
      </c>
      <c r="AM43" s="171">
        <v>1132</v>
      </c>
      <c r="AN43" s="171">
        <v>1459</v>
      </c>
      <c r="AO43" s="171">
        <v>2782</v>
      </c>
      <c r="AP43" s="171">
        <v>1364</v>
      </c>
      <c r="AQ43" s="171">
        <v>1418</v>
      </c>
      <c r="AR43" s="171">
        <v>2380</v>
      </c>
      <c r="AS43" s="171">
        <v>1110</v>
      </c>
      <c r="AT43" s="171">
        <v>1270</v>
      </c>
      <c r="AU43" s="171">
        <v>2435</v>
      </c>
      <c r="AV43" s="171">
        <v>1079</v>
      </c>
      <c r="AW43" s="171">
        <v>1356</v>
      </c>
      <c r="AX43" s="171">
        <v>2504</v>
      </c>
      <c r="AY43" s="171">
        <v>1158</v>
      </c>
      <c r="AZ43" s="171">
        <v>1346</v>
      </c>
      <c r="BA43" s="171">
        <v>2582</v>
      </c>
      <c r="BB43" s="171">
        <v>1200</v>
      </c>
      <c r="BC43" s="171">
        <v>1382</v>
      </c>
      <c r="BD43" s="171">
        <v>2555</v>
      </c>
      <c r="BE43" s="171">
        <v>1269</v>
      </c>
      <c r="BF43" s="171">
        <v>1286</v>
      </c>
      <c r="BG43" s="171">
        <v>2297</v>
      </c>
      <c r="BH43" s="171">
        <v>1165</v>
      </c>
      <c r="BI43" s="171">
        <v>1132</v>
      </c>
      <c r="BJ43" s="157">
        <v>22</v>
      </c>
    </row>
    <row r="44" spans="1:65" ht="11.25" customHeight="1" x14ac:dyDescent="0.15">
      <c r="A44" s="129">
        <v>23</v>
      </c>
      <c r="B44" s="162">
        <v>3409</v>
      </c>
      <c r="C44" s="162">
        <v>1596</v>
      </c>
      <c r="D44" s="162">
        <v>1813</v>
      </c>
      <c r="E44" s="160">
        <v>3280</v>
      </c>
      <c r="F44" s="162">
        <v>1562</v>
      </c>
      <c r="G44" s="162">
        <v>1718</v>
      </c>
      <c r="H44" s="160">
        <v>3323</v>
      </c>
      <c r="I44" s="162">
        <v>1596</v>
      </c>
      <c r="J44" s="162">
        <v>1727</v>
      </c>
      <c r="K44" s="160">
        <v>3112</v>
      </c>
      <c r="L44" s="162">
        <v>1419</v>
      </c>
      <c r="M44" s="162">
        <v>1693</v>
      </c>
      <c r="N44" s="160">
        <v>2969</v>
      </c>
      <c r="O44" s="181">
        <v>1458</v>
      </c>
      <c r="P44" s="181">
        <v>1511</v>
      </c>
      <c r="Q44" s="160">
        <v>3018</v>
      </c>
      <c r="R44" s="159">
        <v>1437</v>
      </c>
      <c r="S44" s="159">
        <v>1581</v>
      </c>
      <c r="T44" s="160">
        <v>3070</v>
      </c>
      <c r="U44" s="171">
        <v>1463</v>
      </c>
      <c r="V44" s="171">
        <v>1607</v>
      </c>
      <c r="W44" s="160">
        <v>2968</v>
      </c>
      <c r="X44" s="171">
        <v>1373</v>
      </c>
      <c r="Y44" s="171">
        <v>1595</v>
      </c>
      <c r="Z44" s="160">
        <v>2954</v>
      </c>
      <c r="AA44" s="171">
        <v>1392</v>
      </c>
      <c r="AB44" s="171">
        <v>1562</v>
      </c>
      <c r="AC44" s="169">
        <v>2490</v>
      </c>
      <c r="AD44" s="169">
        <v>1170</v>
      </c>
      <c r="AE44" s="169">
        <v>1320</v>
      </c>
      <c r="AF44" s="171">
        <v>2456</v>
      </c>
      <c r="AG44" s="171">
        <v>1092</v>
      </c>
      <c r="AH44" s="171">
        <v>1364</v>
      </c>
      <c r="AI44" s="171">
        <v>2384</v>
      </c>
      <c r="AJ44" s="171">
        <v>1033</v>
      </c>
      <c r="AK44" s="171">
        <v>1351</v>
      </c>
      <c r="AL44" s="171">
        <v>2398</v>
      </c>
      <c r="AM44" s="171">
        <v>1051</v>
      </c>
      <c r="AN44" s="171">
        <v>1347</v>
      </c>
      <c r="AO44" s="171">
        <v>2517</v>
      </c>
      <c r="AP44" s="171">
        <v>1104</v>
      </c>
      <c r="AQ44" s="171">
        <v>1413</v>
      </c>
      <c r="AR44" s="171">
        <v>2411</v>
      </c>
      <c r="AS44" s="171">
        <v>1190</v>
      </c>
      <c r="AT44" s="171">
        <v>1221</v>
      </c>
      <c r="AU44" s="171">
        <v>2277</v>
      </c>
      <c r="AV44" s="171">
        <v>1077</v>
      </c>
      <c r="AW44" s="171">
        <v>1200</v>
      </c>
      <c r="AX44" s="171">
        <v>2287</v>
      </c>
      <c r="AY44" s="171">
        <v>1010</v>
      </c>
      <c r="AZ44" s="171">
        <v>1277</v>
      </c>
      <c r="BA44" s="171">
        <v>2394</v>
      </c>
      <c r="BB44" s="171">
        <v>1086</v>
      </c>
      <c r="BC44" s="171">
        <v>1308</v>
      </c>
      <c r="BD44" s="171">
        <v>2452</v>
      </c>
      <c r="BE44" s="171">
        <v>1177</v>
      </c>
      <c r="BF44" s="171">
        <v>1275</v>
      </c>
      <c r="BG44" s="171">
        <v>2398</v>
      </c>
      <c r="BH44" s="171">
        <v>1241</v>
      </c>
      <c r="BI44" s="171">
        <v>1157</v>
      </c>
      <c r="BJ44" s="157">
        <v>23</v>
      </c>
    </row>
    <row r="45" spans="1:65" ht="11.25" customHeight="1" x14ac:dyDescent="0.15">
      <c r="A45" s="129">
        <v>24</v>
      </c>
      <c r="B45" s="162">
        <v>3358</v>
      </c>
      <c r="C45" s="162">
        <v>1670</v>
      </c>
      <c r="D45" s="162">
        <v>1688</v>
      </c>
      <c r="E45" s="160">
        <v>3394</v>
      </c>
      <c r="F45" s="162">
        <v>1605</v>
      </c>
      <c r="G45" s="162">
        <v>1789</v>
      </c>
      <c r="H45" s="160">
        <v>3275</v>
      </c>
      <c r="I45" s="162">
        <v>1565</v>
      </c>
      <c r="J45" s="162">
        <v>1710</v>
      </c>
      <c r="K45" s="160">
        <v>3268</v>
      </c>
      <c r="L45" s="162">
        <v>1552</v>
      </c>
      <c r="M45" s="162">
        <v>1716</v>
      </c>
      <c r="N45" s="160">
        <v>2884</v>
      </c>
      <c r="O45" s="181">
        <v>1390</v>
      </c>
      <c r="P45" s="181">
        <v>1494</v>
      </c>
      <c r="Q45" s="160">
        <v>2886</v>
      </c>
      <c r="R45" s="159">
        <v>1387</v>
      </c>
      <c r="S45" s="159">
        <v>1499</v>
      </c>
      <c r="T45" s="160">
        <v>3026</v>
      </c>
      <c r="U45" s="171">
        <v>1436</v>
      </c>
      <c r="V45" s="171">
        <v>1590</v>
      </c>
      <c r="W45" s="160">
        <v>3030</v>
      </c>
      <c r="X45" s="171">
        <v>1435</v>
      </c>
      <c r="Y45" s="171">
        <v>1595</v>
      </c>
      <c r="Z45" s="160">
        <v>2898</v>
      </c>
      <c r="AA45" s="171">
        <v>1329</v>
      </c>
      <c r="AB45" s="171">
        <v>1569</v>
      </c>
      <c r="AC45" s="169">
        <v>2486</v>
      </c>
      <c r="AD45" s="169">
        <v>1179</v>
      </c>
      <c r="AE45" s="169">
        <v>1307</v>
      </c>
      <c r="AF45" s="171">
        <v>2470</v>
      </c>
      <c r="AG45" s="171">
        <v>1152</v>
      </c>
      <c r="AH45" s="171">
        <v>1318</v>
      </c>
      <c r="AI45" s="171">
        <v>2421</v>
      </c>
      <c r="AJ45" s="171">
        <v>1078</v>
      </c>
      <c r="AK45" s="171">
        <v>1343</v>
      </c>
      <c r="AL45" s="171">
        <v>2339</v>
      </c>
      <c r="AM45" s="171">
        <v>991</v>
      </c>
      <c r="AN45" s="171">
        <v>1348</v>
      </c>
      <c r="AO45" s="171">
        <v>2387</v>
      </c>
      <c r="AP45" s="171">
        <v>1042</v>
      </c>
      <c r="AQ45" s="171">
        <v>1345</v>
      </c>
      <c r="AR45" s="171">
        <v>2236</v>
      </c>
      <c r="AS45" s="171">
        <v>1016</v>
      </c>
      <c r="AT45" s="171">
        <v>1220</v>
      </c>
      <c r="AU45" s="171">
        <v>2374</v>
      </c>
      <c r="AV45" s="171">
        <v>1172</v>
      </c>
      <c r="AW45" s="171">
        <v>1202</v>
      </c>
      <c r="AX45" s="171">
        <v>2243</v>
      </c>
      <c r="AY45" s="171">
        <v>1025</v>
      </c>
      <c r="AZ45" s="171">
        <v>1218</v>
      </c>
      <c r="BA45" s="171">
        <v>2257</v>
      </c>
      <c r="BB45" s="171">
        <v>992</v>
      </c>
      <c r="BC45" s="171">
        <v>1265</v>
      </c>
      <c r="BD45" s="171">
        <v>2381</v>
      </c>
      <c r="BE45" s="171">
        <v>1080</v>
      </c>
      <c r="BF45" s="171">
        <v>1301</v>
      </c>
      <c r="BG45" s="171">
        <v>2411</v>
      </c>
      <c r="BH45" s="171">
        <v>1155</v>
      </c>
      <c r="BI45" s="171">
        <v>1256</v>
      </c>
      <c r="BJ45" s="157">
        <v>24</v>
      </c>
    </row>
    <row r="46" spans="1:65" ht="6.6" customHeight="1" x14ac:dyDescent="0.15">
      <c r="A46" s="129"/>
      <c r="B46" s="160"/>
      <c r="C46" s="162"/>
      <c r="D46" s="162"/>
      <c r="E46" s="160"/>
      <c r="F46" s="162"/>
      <c r="G46" s="162"/>
      <c r="H46" s="162"/>
      <c r="I46" s="162"/>
      <c r="J46" s="162"/>
      <c r="K46" s="162"/>
      <c r="L46" s="162"/>
      <c r="M46" s="162"/>
      <c r="N46" s="162"/>
      <c r="O46" s="160"/>
      <c r="P46" s="160"/>
      <c r="Q46" s="162"/>
      <c r="R46" s="159"/>
      <c r="S46" s="161"/>
      <c r="T46" s="162"/>
      <c r="U46" s="159"/>
      <c r="V46" s="161"/>
      <c r="W46" s="162"/>
      <c r="X46" s="159"/>
      <c r="Y46" s="161"/>
      <c r="Z46" s="162"/>
      <c r="AA46" s="159"/>
      <c r="AB46" s="161"/>
      <c r="AC46" s="169"/>
      <c r="AD46" s="169"/>
      <c r="AE46" s="169"/>
      <c r="AF46" s="170"/>
      <c r="AG46" s="170"/>
      <c r="AH46" s="170"/>
      <c r="AI46" s="170"/>
      <c r="AJ46" s="170"/>
      <c r="AK46" s="169"/>
      <c r="AL46" s="170"/>
      <c r="AM46" s="170"/>
      <c r="AN46" s="169"/>
      <c r="AO46" s="170"/>
      <c r="AP46" s="170"/>
      <c r="AQ46" s="169"/>
      <c r="AR46" s="170"/>
      <c r="AS46" s="170"/>
      <c r="AT46" s="169"/>
      <c r="AU46" s="169"/>
      <c r="AV46" s="169"/>
      <c r="AW46" s="169"/>
      <c r="AX46" s="169"/>
      <c r="AY46" s="169"/>
      <c r="AZ46" s="169"/>
      <c r="BA46" s="169"/>
      <c r="BB46" s="169"/>
      <c r="BC46" s="170"/>
      <c r="BD46" s="169"/>
      <c r="BE46" s="169"/>
      <c r="BF46" s="169"/>
      <c r="BG46" s="169"/>
      <c r="BH46" s="169"/>
      <c r="BI46" s="169"/>
      <c r="BJ46" s="157"/>
    </row>
    <row r="47" spans="1:65" ht="11.25" customHeight="1" x14ac:dyDescent="0.15">
      <c r="A47" s="129" t="s">
        <v>266</v>
      </c>
      <c r="B47" s="160">
        <v>17844</v>
      </c>
      <c r="C47" s="162">
        <v>8791</v>
      </c>
      <c r="D47" s="162">
        <v>9053</v>
      </c>
      <c r="E47" s="160">
        <v>17687</v>
      </c>
      <c r="F47" s="160">
        <v>8679</v>
      </c>
      <c r="G47" s="160">
        <v>9008</v>
      </c>
      <c r="H47" s="160">
        <v>17482</v>
      </c>
      <c r="I47" s="160">
        <v>8527</v>
      </c>
      <c r="J47" s="160">
        <v>8955</v>
      </c>
      <c r="K47" s="160">
        <v>17004</v>
      </c>
      <c r="L47" s="160">
        <v>8227</v>
      </c>
      <c r="M47" s="160">
        <v>8777</v>
      </c>
      <c r="N47" s="160">
        <v>16401</v>
      </c>
      <c r="O47" s="160">
        <v>8101</v>
      </c>
      <c r="P47" s="160">
        <v>8300</v>
      </c>
      <c r="Q47" s="160">
        <v>15752</v>
      </c>
      <c r="R47" s="159">
        <v>7702</v>
      </c>
      <c r="S47" s="159">
        <v>8050</v>
      </c>
      <c r="T47" s="160">
        <v>15340</v>
      </c>
      <c r="U47" s="159">
        <v>7483</v>
      </c>
      <c r="V47" s="159">
        <v>7857</v>
      </c>
      <c r="W47" s="160">
        <v>15017</v>
      </c>
      <c r="X47" s="159">
        <v>7217</v>
      </c>
      <c r="Y47" s="159">
        <v>7800</v>
      </c>
      <c r="Z47" s="160">
        <v>14819</v>
      </c>
      <c r="AA47" s="160">
        <v>7054</v>
      </c>
      <c r="AB47" s="160">
        <v>7765</v>
      </c>
      <c r="AC47" s="169">
        <v>13986</v>
      </c>
      <c r="AD47" s="169">
        <v>6882</v>
      </c>
      <c r="AE47" s="169">
        <v>7104</v>
      </c>
      <c r="AF47" s="177">
        <v>13645</v>
      </c>
      <c r="AG47" s="177">
        <v>6696</v>
      </c>
      <c r="AH47" s="177">
        <v>6949</v>
      </c>
      <c r="AI47" s="177">
        <f t="shared" ref="AI47:AQ47" si="10">SUM(AI48:AI52)</f>
        <v>13266</v>
      </c>
      <c r="AJ47" s="177">
        <f t="shared" si="10"/>
        <v>6420</v>
      </c>
      <c r="AK47" s="177">
        <f t="shared" si="10"/>
        <v>6846</v>
      </c>
      <c r="AL47" s="177">
        <f t="shared" si="10"/>
        <v>12944</v>
      </c>
      <c r="AM47" s="177">
        <f t="shared" si="10"/>
        <v>6214</v>
      </c>
      <c r="AN47" s="177">
        <f t="shared" si="10"/>
        <v>6730</v>
      </c>
      <c r="AO47" s="177">
        <f t="shared" si="10"/>
        <v>12491</v>
      </c>
      <c r="AP47" s="177">
        <f t="shared" si="10"/>
        <v>5758</v>
      </c>
      <c r="AQ47" s="177">
        <f t="shared" si="10"/>
        <v>6733</v>
      </c>
      <c r="AR47" s="177">
        <v>12149</v>
      </c>
      <c r="AS47" s="177">
        <v>5904</v>
      </c>
      <c r="AT47" s="177">
        <v>6245</v>
      </c>
      <c r="AU47" s="177">
        <v>11943</v>
      </c>
      <c r="AV47" s="177">
        <v>5753</v>
      </c>
      <c r="AW47" s="177">
        <v>6190</v>
      </c>
      <c r="AX47" s="177">
        <f t="shared" ref="AX47:BI47" si="11">SUM(AX48:AX52)</f>
        <v>11755</v>
      </c>
      <c r="AY47" s="177">
        <f t="shared" si="11"/>
        <v>5685</v>
      </c>
      <c r="AZ47" s="177">
        <f t="shared" si="11"/>
        <v>6070</v>
      </c>
      <c r="BA47" s="177">
        <f t="shared" si="11"/>
        <v>11575</v>
      </c>
      <c r="BB47" s="177">
        <f t="shared" si="11"/>
        <v>5575</v>
      </c>
      <c r="BC47" s="177">
        <f t="shared" si="11"/>
        <v>6000</v>
      </c>
      <c r="BD47" s="177">
        <f t="shared" si="11"/>
        <v>11300</v>
      </c>
      <c r="BE47" s="177">
        <f t="shared" si="11"/>
        <v>5308</v>
      </c>
      <c r="BF47" s="177">
        <f t="shared" si="11"/>
        <v>5992</v>
      </c>
      <c r="BG47" s="177">
        <f t="shared" si="11"/>
        <v>11355</v>
      </c>
      <c r="BH47" s="177">
        <f t="shared" si="11"/>
        <v>5276</v>
      </c>
      <c r="BI47" s="177">
        <f t="shared" si="11"/>
        <v>6079</v>
      </c>
      <c r="BJ47" s="157" t="s">
        <v>266</v>
      </c>
      <c r="BK47" s="175"/>
      <c r="BL47" s="175"/>
      <c r="BM47" s="175"/>
    </row>
    <row r="48" spans="1:65" ht="11.25" customHeight="1" x14ac:dyDescent="0.15">
      <c r="A48" s="129">
        <v>25</v>
      </c>
      <c r="B48" s="162">
        <v>3528</v>
      </c>
      <c r="C48" s="162">
        <v>1762</v>
      </c>
      <c r="D48" s="162">
        <v>1766</v>
      </c>
      <c r="E48" s="160">
        <v>3329</v>
      </c>
      <c r="F48" s="162">
        <v>1662</v>
      </c>
      <c r="G48" s="162">
        <v>1667</v>
      </c>
      <c r="H48" s="160">
        <v>3340</v>
      </c>
      <c r="I48" s="162">
        <v>1560</v>
      </c>
      <c r="J48" s="162">
        <v>1780</v>
      </c>
      <c r="K48" s="160">
        <v>3198</v>
      </c>
      <c r="L48" s="162">
        <v>1524</v>
      </c>
      <c r="M48" s="162">
        <v>1674</v>
      </c>
      <c r="N48" s="160">
        <v>3119</v>
      </c>
      <c r="O48" s="181">
        <v>1517</v>
      </c>
      <c r="P48" s="181">
        <v>1602</v>
      </c>
      <c r="Q48" s="160">
        <v>2852</v>
      </c>
      <c r="R48" s="159">
        <v>1359</v>
      </c>
      <c r="S48" s="159">
        <v>1493</v>
      </c>
      <c r="T48" s="160">
        <v>2878</v>
      </c>
      <c r="U48" s="171">
        <v>1380</v>
      </c>
      <c r="V48" s="171">
        <v>1498</v>
      </c>
      <c r="W48" s="160">
        <v>2960</v>
      </c>
      <c r="X48" s="171">
        <v>1386</v>
      </c>
      <c r="Y48" s="171">
        <v>1574</v>
      </c>
      <c r="Z48" s="160">
        <v>2959</v>
      </c>
      <c r="AA48" s="171">
        <v>1401</v>
      </c>
      <c r="AB48" s="171">
        <v>1558</v>
      </c>
      <c r="AC48" s="169">
        <v>2654</v>
      </c>
      <c r="AD48" s="169">
        <v>1316</v>
      </c>
      <c r="AE48" s="169">
        <v>1338</v>
      </c>
      <c r="AF48" s="171">
        <v>2456</v>
      </c>
      <c r="AG48" s="171">
        <v>1171</v>
      </c>
      <c r="AH48" s="171">
        <v>1285</v>
      </c>
      <c r="AI48" s="171">
        <v>2450</v>
      </c>
      <c r="AJ48" s="171">
        <v>1135</v>
      </c>
      <c r="AK48" s="171">
        <v>1315</v>
      </c>
      <c r="AL48" s="171">
        <v>2437</v>
      </c>
      <c r="AM48" s="171">
        <v>1087</v>
      </c>
      <c r="AN48" s="171">
        <v>1350</v>
      </c>
      <c r="AO48" s="171">
        <v>2344</v>
      </c>
      <c r="AP48" s="171">
        <v>976</v>
      </c>
      <c r="AQ48" s="171">
        <v>1368</v>
      </c>
      <c r="AR48" s="171">
        <v>2334</v>
      </c>
      <c r="AS48" s="171">
        <v>1150</v>
      </c>
      <c r="AT48" s="171">
        <v>1184</v>
      </c>
      <c r="AU48" s="171">
        <v>2278</v>
      </c>
      <c r="AV48" s="171">
        <v>1047</v>
      </c>
      <c r="AW48" s="171">
        <v>1231</v>
      </c>
      <c r="AX48" s="171">
        <v>2345</v>
      </c>
      <c r="AY48" s="171">
        <v>1143</v>
      </c>
      <c r="AZ48" s="171">
        <v>1202</v>
      </c>
      <c r="BA48" s="171">
        <v>2274</v>
      </c>
      <c r="BB48" s="171">
        <v>1041</v>
      </c>
      <c r="BC48" s="171">
        <v>1233</v>
      </c>
      <c r="BD48" s="171">
        <v>2210</v>
      </c>
      <c r="BE48" s="171">
        <v>966</v>
      </c>
      <c r="BF48" s="171">
        <v>1244</v>
      </c>
      <c r="BG48" s="171">
        <v>2350</v>
      </c>
      <c r="BH48" s="171">
        <v>1069</v>
      </c>
      <c r="BI48" s="171">
        <v>1281</v>
      </c>
      <c r="BJ48" s="157">
        <v>25</v>
      </c>
    </row>
    <row r="49" spans="1:65" ht="11.25" customHeight="1" x14ac:dyDescent="0.15">
      <c r="A49" s="129">
        <v>26</v>
      </c>
      <c r="B49" s="162">
        <v>3622</v>
      </c>
      <c r="C49" s="162">
        <v>1780</v>
      </c>
      <c r="D49" s="162">
        <v>1842</v>
      </c>
      <c r="E49" s="160">
        <v>3499</v>
      </c>
      <c r="F49" s="162">
        <v>1749</v>
      </c>
      <c r="G49" s="162">
        <v>1750</v>
      </c>
      <c r="H49" s="160">
        <v>3327</v>
      </c>
      <c r="I49" s="162">
        <v>1648</v>
      </c>
      <c r="J49" s="162">
        <v>1679</v>
      </c>
      <c r="K49" s="160">
        <v>3313</v>
      </c>
      <c r="L49" s="162">
        <v>1549</v>
      </c>
      <c r="M49" s="162">
        <v>1764</v>
      </c>
      <c r="N49" s="160">
        <v>3154</v>
      </c>
      <c r="O49" s="181">
        <v>1563</v>
      </c>
      <c r="P49" s="181">
        <v>1591</v>
      </c>
      <c r="Q49" s="160">
        <v>3125</v>
      </c>
      <c r="R49" s="159">
        <v>1514</v>
      </c>
      <c r="S49" s="159">
        <v>1611</v>
      </c>
      <c r="T49" s="160">
        <v>2851</v>
      </c>
      <c r="U49" s="171">
        <v>1369</v>
      </c>
      <c r="V49" s="171">
        <v>1482</v>
      </c>
      <c r="W49" s="160">
        <v>2828</v>
      </c>
      <c r="X49" s="171">
        <v>1350</v>
      </c>
      <c r="Y49" s="171">
        <v>1478</v>
      </c>
      <c r="Z49" s="160">
        <v>2991</v>
      </c>
      <c r="AA49" s="171">
        <v>1398</v>
      </c>
      <c r="AB49" s="171">
        <v>1593</v>
      </c>
      <c r="AC49" s="169">
        <v>2790</v>
      </c>
      <c r="AD49" s="169">
        <v>1411</v>
      </c>
      <c r="AE49" s="169">
        <v>1379</v>
      </c>
      <c r="AF49" s="171">
        <v>2676</v>
      </c>
      <c r="AG49" s="171">
        <v>1329</v>
      </c>
      <c r="AH49" s="171">
        <v>1347</v>
      </c>
      <c r="AI49" s="171">
        <v>2433</v>
      </c>
      <c r="AJ49" s="171">
        <v>1160</v>
      </c>
      <c r="AK49" s="171">
        <v>1273</v>
      </c>
      <c r="AL49" s="171">
        <v>2495</v>
      </c>
      <c r="AM49" s="171">
        <v>1156</v>
      </c>
      <c r="AN49" s="171">
        <v>1339</v>
      </c>
      <c r="AO49" s="171">
        <v>2460</v>
      </c>
      <c r="AP49" s="171">
        <v>1089</v>
      </c>
      <c r="AQ49" s="171">
        <v>1371</v>
      </c>
      <c r="AR49" s="171">
        <v>2335</v>
      </c>
      <c r="AS49" s="171">
        <v>1110</v>
      </c>
      <c r="AT49" s="171">
        <v>1225</v>
      </c>
      <c r="AU49" s="171">
        <v>2344</v>
      </c>
      <c r="AV49" s="171">
        <v>1157</v>
      </c>
      <c r="AW49" s="171">
        <v>1187</v>
      </c>
      <c r="AX49" s="171">
        <v>2273</v>
      </c>
      <c r="AY49" s="171">
        <v>1057</v>
      </c>
      <c r="AZ49" s="171">
        <v>1216</v>
      </c>
      <c r="BA49" s="171">
        <v>2316</v>
      </c>
      <c r="BB49" s="171">
        <v>1149</v>
      </c>
      <c r="BC49" s="171">
        <v>1167</v>
      </c>
      <c r="BD49" s="171">
        <v>2222</v>
      </c>
      <c r="BE49" s="171">
        <v>1005</v>
      </c>
      <c r="BF49" s="171">
        <v>1217</v>
      </c>
      <c r="BG49" s="171">
        <v>2222</v>
      </c>
      <c r="BH49" s="171">
        <v>992</v>
      </c>
      <c r="BI49" s="171">
        <v>1230</v>
      </c>
      <c r="BJ49" s="157">
        <v>26</v>
      </c>
    </row>
    <row r="50" spans="1:65" ht="11.25" customHeight="1" x14ac:dyDescent="0.15">
      <c r="A50" s="129">
        <v>27</v>
      </c>
      <c r="B50" s="162">
        <v>3694</v>
      </c>
      <c r="C50" s="162">
        <v>1783</v>
      </c>
      <c r="D50" s="162">
        <v>1911</v>
      </c>
      <c r="E50" s="160">
        <v>3640</v>
      </c>
      <c r="F50" s="162">
        <v>1780</v>
      </c>
      <c r="G50" s="162">
        <v>1860</v>
      </c>
      <c r="H50" s="160">
        <v>3506</v>
      </c>
      <c r="I50" s="162">
        <v>1751</v>
      </c>
      <c r="J50" s="162">
        <v>1755</v>
      </c>
      <c r="K50" s="160">
        <v>3307</v>
      </c>
      <c r="L50" s="162">
        <v>1611</v>
      </c>
      <c r="M50" s="162">
        <v>1696</v>
      </c>
      <c r="N50" s="160">
        <v>3217</v>
      </c>
      <c r="O50" s="181">
        <v>1574</v>
      </c>
      <c r="P50" s="181">
        <v>1643</v>
      </c>
      <c r="Q50" s="160">
        <v>3161</v>
      </c>
      <c r="R50" s="159">
        <v>1568</v>
      </c>
      <c r="S50" s="159">
        <v>1593</v>
      </c>
      <c r="T50" s="160">
        <v>3176</v>
      </c>
      <c r="U50" s="171">
        <v>1538</v>
      </c>
      <c r="V50" s="171">
        <v>1638</v>
      </c>
      <c r="W50" s="160">
        <v>2852</v>
      </c>
      <c r="X50" s="171">
        <v>1374</v>
      </c>
      <c r="Y50" s="171">
        <v>1478</v>
      </c>
      <c r="Z50" s="160">
        <v>2839</v>
      </c>
      <c r="AA50" s="171">
        <v>1352</v>
      </c>
      <c r="AB50" s="171">
        <v>1487</v>
      </c>
      <c r="AC50" s="169">
        <v>2884</v>
      </c>
      <c r="AD50" s="169">
        <v>1403</v>
      </c>
      <c r="AE50" s="169">
        <v>1481</v>
      </c>
      <c r="AF50" s="171">
        <v>2819</v>
      </c>
      <c r="AG50" s="171">
        <v>1405</v>
      </c>
      <c r="AH50" s="171">
        <v>1414</v>
      </c>
      <c r="AI50" s="171">
        <v>2680</v>
      </c>
      <c r="AJ50" s="171">
        <v>1335</v>
      </c>
      <c r="AK50" s="171">
        <v>1345</v>
      </c>
      <c r="AL50" s="171">
        <v>2442</v>
      </c>
      <c r="AM50" s="171">
        <v>1175</v>
      </c>
      <c r="AN50" s="171">
        <v>1267</v>
      </c>
      <c r="AO50" s="171">
        <v>2522</v>
      </c>
      <c r="AP50" s="171">
        <v>1155</v>
      </c>
      <c r="AQ50" s="171">
        <v>1367</v>
      </c>
      <c r="AR50" s="171">
        <v>2463</v>
      </c>
      <c r="AS50" s="171">
        <v>1185</v>
      </c>
      <c r="AT50" s="171">
        <v>1278</v>
      </c>
      <c r="AU50" s="171">
        <v>2339</v>
      </c>
      <c r="AV50" s="171">
        <v>1121</v>
      </c>
      <c r="AW50" s="171">
        <v>1218</v>
      </c>
      <c r="AX50" s="171">
        <v>2347</v>
      </c>
      <c r="AY50" s="171">
        <v>1170</v>
      </c>
      <c r="AZ50" s="171">
        <v>1177</v>
      </c>
      <c r="BA50" s="171">
        <v>2295</v>
      </c>
      <c r="BB50" s="171">
        <v>1075</v>
      </c>
      <c r="BC50" s="171">
        <v>1220</v>
      </c>
      <c r="BD50" s="171">
        <v>2296</v>
      </c>
      <c r="BE50" s="171">
        <v>1130</v>
      </c>
      <c r="BF50" s="171">
        <v>1166</v>
      </c>
      <c r="BG50" s="171">
        <v>2207</v>
      </c>
      <c r="BH50" s="171">
        <v>1023</v>
      </c>
      <c r="BI50" s="171">
        <v>1184</v>
      </c>
      <c r="BJ50" s="157">
        <v>27</v>
      </c>
    </row>
    <row r="51" spans="1:65" ht="11.25" customHeight="1" x14ac:dyDescent="0.15">
      <c r="A51" s="129">
        <v>28</v>
      </c>
      <c r="B51" s="162">
        <v>3522</v>
      </c>
      <c r="C51" s="162">
        <v>1709</v>
      </c>
      <c r="D51" s="162">
        <v>1813</v>
      </c>
      <c r="E51" s="160">
        <v>3734</v>
      </c>
      <c r="F51" s="162">
        <v>1793</v>
      </c>
      <c r="G51" s="162">
        <v>1941</v>
      </c>
      <c r="H51" s="160">
        <v>3613</v>
      </c>
      <c r="I51" s="162">
        <v>1779</v>
      </c>
      <c r="J51" s="162">
        <v>1834</v>
      </c>
      <c r="K51" s="160">
        <v>3569</v>
      </c>
      <c r="L51" s="162">
        <v>1769</v>
      </c>
      <c r="M51" s="162">
        <v>1800</v>
      </c>
      <c r="N51" s="160">
        <v>3340</v>
      </c>
      <c r="O51" s="181">
        <v>1634</v>
      </c>
      <c r="P51" s="181">
        <v>1706</v>
      </c>
      <c r="Q51" s="160">
        <v>3268</v>
      </c>
      <c r="R51" s="159">
        <v>1614</v>
      </c>
      <c r="S51" s="159">
        <v>1654</v>
      </c>
      <c r="T51" s="160">
        <v>3169</v>
      </c>
      <c r="U51" s="171">
        <v>1578</v>
      </c>
      <c r="V51" s="171">
        <v>1591</v>
      </c>
      <c r="W51" s="160">
        <v>3167</v>
      </c>
      <c r="X51" s="171">
        <v>1521</v>
      </c>
      <c r="Y51" s="171">
        <v>1646</v>
      </c>
      <c r="Z51" s="160">
        <v>2864</v>
      </c>
      <c r="AA51" s="171">
        <v>1380</v>
      </c>
      <c r="AB51" s="171">
        <v>1484</v>
      </c>
      <c r="AC51" s="169">
        <v>2766</v>
      </c>
      <c r="AD51" s="169">
        <v>1370</v>
      </c>
      <c r="AE51" s="169">
        <v>1396</v>
      </c>
      <c r="AF51" s="171">
        <v>2911</v>
      </c>
      <c r="AG51" s="171">
        <v>1414</v>
      </c>
      <c r="AH51" s="171">
        <v>1497</v>
      </c>
      <c r="AI51" s="171">
        <v>2817</v>
      </c>
      <c r="AJ51" s="171">
        <v>1390</v>
      </c>
      <c r="AK51" s="171">
        <v>1427</v>
      </c>
      <c r="AL51" s="171">
        <v>2723</v>
      </c>
      <c r="AM51" s="171">
        <v>1361</v>
      </c>
      <c r="AN51" s="171">
        <v>1362</v>
      </c>
      <c r="AO51" s="171">
        <v>2416</v>
      </c>
      <c r="AP51" s="171">
        <v>1162</v>
      </c>
      <c r="AQ51" s="171">
        <v>1254</v>
      </c>
      <c r="AR51" s="171">
        <v>2536</v>
      </c>
      <c r="AS51" s="171">
        <v>1241</v>
      </c>
      <c r="AT51" s="171">
        <v>1295</v>
      </c>
      <c r="AU51" s="171">
        <v>2447</v>
      </c>
      <c r="AV51" s="171">
        <v>1175</v>
      </c>
      <c r="AW51" s="171">
        <v>1272</v>
      </c>
      <c r="AX51" s="171">
        <v>2351</v>
      </c>
      <c r="AY51" s="171">
        <v>1139</v>
      </c>
      <c r="AZ51" s="171">
        <v>1212</v>
      </c>
      <c r="BA51" s="171">
        <v>2336</v>
      </c>
      <c r="BB51" s="171">
        <v>1167</v>
      </c>
      <c r="BC51" s="171">
        <v>1169</v>
      </c>
      <c r="BD51" s="171">
        <v>2268</v>
      </c>
      <c r="BE51" s="171">
        <v>1069</v>
      </c>
      <c r="BF51" s="171">
        <v>1199</v>
      </c>
      <c r="BG51" s="171">
        <v>2291</v>
      </c>
      <c r="BH51" s="171">
        <v>1125</v>
      </c>
      <c r="BI51" s="171">
        <v>1166</v>
      </c>
      <c r="BJ51" s="157">
        <v>28</v>
      </c>
    </row>
    <row r="52" spans="1:65" ht="11.25" customHeight="1" x14ac:dyDescent="0.15">
      <c r="A52" s="129">
        <v>29</v>
      </c>
      <c r="B52" s="162">
        <v>3478</v>
      </c>
      <c r="C52" s="162">
        <v>1757</v>
      </c>
      <c r="D52" s="162">
        <v>1721</v>
      </c>
      <c r="E52" s="160">
        <v>3485</v>
      </c>
      <c r="F52" s="162">
        <v>1695</v>
      </c>
      <c r="G52" s="162">
        <v>1790</v>
      </c>
      <c r="H52" s="160">
        <v>3696</v>
      </c>
      <c r="I52" s="162">
        <v>1789</v>
      </c>
      <c r="J52" s="162">
        <v>1907</v>
      </c>
      <c r="K52" s="160">
        <v>3617</v>
      </c>
      <c r="L52" s="162">
        <v>1774</v>
      </c>
      <c r="M52" s="162">
        <v>1843</v>
      </c>
      <c r="N52" s="160">
        <v>3571</v>
      </c>
      <c r="O52" s="181">
        <v>1813</v>
      </c>
      <c r="P52" s="181">
        <v>1758</v>
      </c>
      <c r="Q52" s="160">
        <v>3346</v>
      </c>
      <c r="R52" s="159">
        <v>1647</v>
      </c>
      <c r="S52" s="159">
        <v>1699</v>
      </c>
      <c r="T52" s="160">
        <v>3266</v>
      </c>
      <c r="U52" s="171">
        <v>1618</v>
      </c>
      <c r="V52" s="171">
        <v>1648</v>
      </c>
      <c r="W52" s="160">
        <v>3210</v>
      </c>
      <c r="X52" s="171">
        <v>1586</v>
      </c>
      <c r="Y52" s="171">
        <v>1624</v>
      </c>
      <c r="Z52" s="160">
        <v>3166</v>
      </c>
      <c r="AA52" s="171">
        <v>1523</v>
      </c>
      <c r="AB52" s="171">
        <v>1643</v>
      </c>
      <c r="AC52" s="169">
        <v>2892</v>
      </c>
      <c r="AD52" s="169">
        <v>1382</v>
      </c>
      <c r="AE52" s="169">
        <v>1510</v>
      </c>
      <c r="AF52" s="171">
        <v>2783</v>
      </c>
      <c r="AG52" s="171">
        <v>1377</v>
      </c>
      <c r="AH52" s="171">
        <v>1406</v>
      </c>
      <c r="AI52" s="171">
        <v>2886</v>
      </c>
      <c r="AJ52" s="171">
        <v>1400</v>
      </c>
      <c r="AK52" s="171">
        <v>1486</v>
      </c>
      <c r="AL52" s="171">
        <v>2847</v>
      </c>
      <c r="AM52" s="171">
        <v>1435</v>
      </c>
      <c r="AN52" s="171">
        <v>1412</v>
      </c>
      <c r="AO52" s="171">
        <v>2749</v>
      </c>
      <c r="AP52" s="171">
        <v>1376</v>
      </c>
      <c r="AQ52" s="171">
        <v>1373</v>
      </c>
      <c r="AR52" s="171">
        <v>2481</v>
      </c>
      <c r="AS52" s="171">
        <v>1218</v>
      </c>
      <c r="AT52" s="171">
        <v>1263</v>
      </c>
      <c r="AU52" s="171">
        <v>2535</v>
      </c>
      <c r="AV52" s="171">
        <v>1253</v>
      </c>
      <c r="AW52" s="171">
        <v>1282</v>
      </c>
      <c r="AX52" s="171">
        <v>2439</v>
      </c>
      <c r="AY52" s="171">
        <v>1176</v>
      </c>
      <c r="AZ52" s="171">
        <v>1263</v>
      </c>
      <c r="BA52" s="171">
        <v>2354</v>
      </c>
      <c r="BB52" s="171">
        <v>1143</v>
      </c>
      <c r="BC52" s="171">
        <v>1211</v>
      </c>
      <c r="BD52" s="171">
        <v>2304</v>
      </c>
      <c r="BE52" s="171">
        <v>1138</v>
      </c>
      <c r="BF52" s="171">
        <v>1166</v>
      </c>
      <c r="BG52" s="171">
        <v>2285</v>
      </c>
      <c r="BH52" s="171">
        <v>1067</v>
      </c>
      <c r="BI52" s="171">
        <v>1218</v>
      </c>
      <c r="BJ52" s="157">
        <v>29</v>
      </c>
    </row>
    <row r="53" spans="1:65" ht="6.6" customHeight="1" x14ac:dyDescent="0.15">
      <c r="A53" s="129"/>
      <c r="B53" s="160"/>
      <c r="C53" s="162"/>
      <c r="D53" s="162"/>
      <c r="E53" s="160"/>
      <c r="F53" s="162"/>
      <c r="G53" s="162"/>
      <c r="H53" s="162"/>
      <c r="I53" s="162"/>
      <c r="J53" s="162"/>
      <c r="K53" s="162"/>
      <c r="L53" s="162"/>
      <c r="M53" s="162"/>
      <c r="N53" s="162"/>
      <c r="O53" s="160"/>
      <c r="P53" s="160"/>
      <c r="Q53" s="162"/>
      <c r="R53" s="159"/>
      <c r="S53" s="161"/>
      <c r="T53" s="162"/>
      <c r="U53" s="159"/>
      <c r="V53" s="161"/>
      <c r="W53" s="162"/>
      <c r="X53" s="159"/>
      <c r="Y53" s="161"/>
      <c r="Z53" s="162"/>
      <c r="AA53" s="159"/>
      <c r="AB53" s="161"/>
      <c r="AC53" s="169"/>
      <c r="AD53" s="169"/>
      <c r="AE53" s="169"/>
      <c r="AF53" s="170"/>
      <c r="AG53" s="170"/>
      <c r="AH53" s="170"/>
      <c r="AI53" s="170"/>
      <c r="AJ53" s="170"/>
      <c r="AK53" s="169"/>
      <c r="AL53" s="170"/>
      <c r="AM53" s="170"/>
      <c r="AN53" s="169"/>
      <c r="AO53" s="170"/>
      <c r="AP53" s="170"/>
      <c r="AQ53" s="169"/>
      <c r="AR53" s="170"/>
      <c r="AS53" s="170"/>
      <c r="AT53" s="169"/>
      <c r="AU53" s="169"/>
      <c r="AV53" s="169"/>
      <c r="AW53" s="169"/>
      <c r="AX53" s="169"/>
      <c r="AY53" s="169"/>
      <c r="AZ53" s="169"/>
      <c r="BA53" s="169"/>
      <c r="BB53" s="169"/>
      <c r="BC53" s="170"/>
      <c r="BD53" s="169"/>
      <c r="BE53" s="169"/>
      <c r="BF53" s="169"/>
      <c r="BG53" s="169"/>
      <c r="BH53" s="169"/>
      <c r="BI53" s="169"/>
      <c r="BJ53" s="157"/>
    </row>
    <row r="54" spans="1:65" ht="11.25" customHeight="1" x14ac:dyDescent="0.15">
      <c r="A54" s="129" t="s">
        <v>265</v>
      </c>
      <c r="B54" s="160">
        <v>16619</v>
      </c>
      <c r="C54" s="162">
        <v>8377</v>
      </c>
      <c r="D54" s="162">
        <v>8242</v>
      </c>
      <c r="E54" s="160">
        <v>16755</v>
      </c>
      <c r="F54" s="160">
        <v>8467</v>
      </c>
      <c r="G54" s="160">
        <v>8288</v>
      </c>
      <c r="H54" s="160">
        <v>17095</v>
      </c>
      <c r="I54" s="160">
        <v>8499</v>
      </c>
      <c r="J54" s="160">
        <v>8596</v>
      </c>
      <c r="K54" s="160">
        <v>17504</v>
      </c>
      <c r="L54" s="160">
        <v>8681</v>
      </c>
      <c r="M54" s="160">
        <v>8823</v>
      </c>
      <c r="N54" s="160">
        <v>17761</v>
      </c>
      <c r="O54" s="160">
        <v>8841</v>
      </c>
      <c r="P54" s="160">
        <v>8920</v>
      </c>
      <c r="Q54" s="160">
        <v>17882</v>
      </c>
      <c r="R54" s="159">
        <v>8894</v>
      </c>
      <c r="S54" s="159">
        <v>8988</v>
      </c>
      <c r="T54" s="160">
        <v>17700</v>
      </c>
      <c r="U54" s="159">
        <v>8804</v>
      </c>
      <c r="V54" s="159">
        <v>8896</v>
      </c>
      <c r="W54" s="160">
        <v>17354</v>
      </c>
      <c r="X54" s="159">
        <v>8711</v>
      </c>
      <c r="Y54" s="159">
        <v>8643</v>
      </c>
      <c r="Z54" s="160">
        <v>16916</v>
      </c>
      <c r="AA54" s="160">
        <v>8475</v>
      </c>
      <c r="AB54" s="160">
        <v>8441</v>
      </c>
      <c r="AC54" s="169">
        <v>16454</v>
      </c>
      <c r="AD54" s="169">
        <v>8234</v>
      </c>
      <c r="AE54" s="169">
        <v>8220</v>
      </c>
      <c r="AF54" s="177">
        <v>16047</v>
      </c>
      <c r="AG54" s="177">
        <v>7949</v>
      </c>
      <c r="AH54" s="177">
        <v>8098</v>
      </c>
      <c r="AI54" s="177">
        <f t="shared" ref="AI54:AQ54" si="12">SUM(AI55:AI59)</f>
        <v>15420</v>
      </c>
      <c r="AJ54" s="177">
        <f t="shared" si="12"/>
        <v>7630</v>
      </c>
      <c r="AK54" s="177">
        <f t="shared" si="12"/>
        <v>7790</v>
      </c>
      <c r="AL54" s="177">
        <f t="shared" si="12"/>
        <v>15102</v>
      </c>
      <c r="AM54" s="177">
        <f t="shared" si="12"/>
        <v>7440</v>
      </c>
      <c r="AN54" s="177">
        <f t="shared" si="12"/>
        <v>7662</v>
      </c>
      <c r="AO54" s="177">
        <f t="shared" si="12"/>
        <v>14777</v>
      </c>
      <c r="AP54" s="177">
        <f t="shared" si="12"/>
        <v>7273</v>
      </c>
      <c r="AQ54" s="177">
        <f t="shared" si="12"/>
        <v>7504</v>
      </c>
      <c r="AR54" s="177">
        <v>14426</v>
      </c>
      <c r="AS54" s="177">
        <v>7177</v>
      </c>
      <c r="AT54" s="177">
        <v>7249</v>
      </c>
      <c r="AU54" s="177">
        <v>14067</v>
      </c>
      <c r="AV54" s="177">
        <v>7060</v>
      </c>
      <c r="AW54" s="177">
        <v>7007</v>
      </c>
      <c r="AX54" s="177">
        <f t="shared" ref="AX54:BI54" si="13">SUM(AX55:AX59)</f>
        <v>13671</v>
      </c>
      <c r="AY54" s="177">
        <f t="shared" si="13"/>
        <v>6844</v>
      </c>
      <c r="AZ54" s="177">
        <f t="shared" si="13"/>
        <v>6827</v>
      </c>
      <c r="BA54" s="177">
        <f t="shared" si="13"/>
        <v>13044</v>
      </c>
      <c r="BB54" s="177">
        <f t="shared" si="13"/>
        <v>6534</v>
      </c>
      <c r="BC54" s="177">
        <f t="shared" si="13"/>
        <v>6510</v>
      </c>
      <c r="BD54" s="177">
        <f t="shared" si="13"/>
        <v>12491</v>
      </c>
      <c r="BE54" s="177">
        <f t="shared" si="13"/>
        <v>6243</v>
      </c>
      <c r="BF54" s="177">
        <f t="shared" si="13"/>
        <v>6248</v>
      </c>
      <c r="BG54" s="177">
        <f t="shared" si="13"/>
        <v>12122</v>
      </c>
      <c r="BH54" s="177">
        <f t="shared" si="13"/>
        <v>6018</v>
      </c>
      <c r="BI54" s="177">
        <f t="shared" si="13"/>
        <v>6104</v>
      </c>
      <c r="BJ54" s="157" t="s">
        <v>265</v>
      </c>
      <c r="BK54" s="175"/>
      <c r="BL54" s="175"/>
      <c r="BM54" s="175"/>
    </row>
    <row r="55" spans="1:65" ht="11.25" customHeight="1" x14ac:dyDescent="0.15">
      <c r="A55" s="129">
        <v>30</v>
      </c>
      <c r="B55" s="162">
        <v>3425</v>
      </c>
      <c r="C55" s="162">
        <v>1713</v>
      </c>
      <c r="D55" s="162">
        <v>1712</v>
      </c>
      <c r="E55" s="160">
        <v>3507</v>
      </c>
      <c r="F55" s="162">
        <v>1755</v>
      </c>
      <c r="G55" s="162">
        <v>1752</v>
      </c>
      <c r="H55" s="160">
        <v>3488</v>
      </c>
      <c r="I55" s="162">
        <v>1704</v>
      </c>
      <c r="J55" s="162">
        <v>1784</v>
      </c>
      <c r="K55" s="160">
        <v>3677</v>
      </c>
      <c r="L55" s="162">
        <v>1781</v>
      </c>
      <c r="M55" s="162">
        <v>1896</v>
      </c>
      <c r="N55" s="160">
        <v>3525</v>
      </c>
      <c r="O55" s="181">
        <v>1762</v>
      </c>
      <c r="P55" s="181">
        <v>1763</v>
      </c>
      <c r="Q55" s="160">
        <v>3536</v>
      </c>
      <c r="R55" s="159">
        <v>1799</v>
      </c>
      <c r="S55" s="159">
        <v>1737</v>
      </c>
      <c r="T55" s="160">
        <v>3331</v>
      </c>
      <c r="U55" s="171">
        <v>1632</v>
      </c>
      <c r="V55" s="171">
        <v>1699</v>
      </c>
      <c r="W55" s="160">
        <v>3235</v>
      </c>
      <c r="X55" s="171">
        <v>1615</v>
      </c>
      <c r="Y55" s="171">
        <v>1620</v>
      </c>
      <c r="Z55" s="160">
        <v>3227</v>
      </c>
      <c r="AA55" s="171">
        <v>1589</v>
      </c>
      <c r="AB55" s="171">
        <v>1638</v>
      </c>
      <c r="AC55" s="169">
        <v>3190</v>
      </c>
      <c r="AD55" s="169">
        <v>1587</v>
      </c>
      <c r="AE55" s="169">
        <v>1603</v>
      </c>
      <c r="AF55" s="171">
        <v>2963</v>
      </c>
      <c r="AG55" s="171">
        <v>1415</v>
      </c>
      <c r="AH55" s="171">
        <v>1548</v>
      </c>
      <c r="AI55" s="171">
        <v>2813</v>
      </c>
      <c r="AJ55" s="171">
        <v>1397</v>
      </c>
      <c r="AK55" s="171">
        <v>1416</v>
      </c>
      <c r="AL55" s="171">
        <v>2894</v>
      </c>
      <c r="AM55" s="171">
        <v>1399</v>
      </c>
      <c r="AN55" s="171">
        <v>1495</v>
      </c>
      <c r="AO55" s="171">
        <v>2834</v>
      </c>
      <c r="AP55" s="171">
        <v>1427</v>
      </c>
      <c r="AQ55" s="171">
        <v>1407</v>
      </c>
      <c r="AR55" s="171">
        <v>2767</v>
      </c>
      <c r="AS55" s="171">
        <v>1425</v>
      </c>
      <c r="AT55" s="171">
        <v>1342</v>
      </c>
      <c r="AU55" s="171">
        <v>2479</v>
      </c>
      <c r="AV55" s="171">
        <v>1221</v>
      </c>
      <c r="AW55" s="171">
        <v>1258</v>
      </c>
      <c r="AX55" s="171">
        <v>2527</v>
      </c>
      <c r="AY55" s="171">
        <v>1257</v>
      </c>
      <c r="AZ55" s="171">
        <v>1270</v>
      </c>
      <c r="BA55" s="171">
        <v>2425</v>
      </c>
      <c r="BB55" s="171">
        <v>1176</v>
      </c>
      <c r="BC55" s="171">
        <v>1249</v>
      </c>
      <c r="BD55" s="171">
        <v>2324</v>
      </c>
      <c r="BE55" s="171">
        <v>1146</v>
      </c>
      <c r="BF55" s="171">
        <v>1178</v>
      </c>
      <c r="BG55" s="171">
        <v>2321</v>
      </c>
      <c r="BH55" s="171">
        <v>1134</v>
      </c>
      <c r="BI55" s="171">
        <v>1187</v>
      </c>
      <c r="BJ55" s="157">
        <v>30</v>
      </c>
    </row>
    <row r="56" spans="1:65" ht="11.25" customHeight="1" x14ac:dyDescent="0.15">
      <c r="A56" s="129">
        <v>31</v>
      </c>
      <c r="B56" s="162">
        <v>3443</v>
      </c>
      <c r="C56" s="162">
        <v>1722</v>
      </c>
      <c r="D56" s="162">
        <v>1721</v>
      </c>
      <c r="E56" s="160">
        <v>3431</v>
      </c>
      <c r="F56" s="162">
        <v>1722</v>
      </c>
      <c r="G56" s="162">
        <v>1709</v>
      </c>
      <c r="H56" s="160">
        <v>3522</v>
      </c>
      <c r="I56" s="162">
        <v>1750</v>
      </c>
      <c r="J56" s="162">
        <v>1772</v>
      </c>
      <c r="K56" s="160">
        <v>3490</v>
      </c>
      <c r="L56" s="162">
        <v>1699</v>
      </c>
      <c r="M56" s="162">
        <v>1791</v>
      </c>
      <c r="N56" s="160">
        <v>3713</v>
      </c>
      <c r="O56" s="181">
        <v>1846</v>
      </c>
      <c r="P56" s="181">
        <v>1867</v>
      </c>
      <c r="Q56" s="160">
        <v>3506</v>
      </c>
      <c r="R56" s="159">
        <v>1740</v>
      </c>
      <c r="S56" s="159">
        <v>1766</v>
      </c>
      <c r="T56" s="160">
        <v>3528</v>
      </c>
      <c r="U56" s="171">
        <v>1814</v>
      </c>
      <c r="V56" s="171">
        <v>1714</v>
      </c>
      <c r="W56" s="160">
        <v>3333</v>
      </c>
      <c r="X56" s="171">
        <v>1648</v>
      </c>
      <c r="Y56" s="171">
        <v>1685</v>
      </c>
      <c r="Z56" s="160">
        <v>3258</v>
      </c>
      <c r="AA56" s="171">
        <v>1612</v>
      </c>
      <c r="AB56" s="171">
        <v>1646</v>
      </c>
      <c r="AC56" s="169">
        <v>3190</v>
      </c>
      <c r="AD56" s="169">
        <v>1584</v>
      </c>
      <c r="AE56" s="169">
        <v>1606</v>
      </c>
      <c r="AF56" s="171">
        <v>3240</v>
      </c>
      <c r="AG56" s="171">
        <v>1608</v>
      </c>
      <c r="AH56" s="171">
        <v>1632</v>
      </c>
      <c r="AI56" s="171">
        <v>2951</v>
      </c>
      <c r="AJ56" s="171">
        <v>1406</v>
      </c>
      <c r="AK56" s="171">
        <v>1545</v>
      </c>
      <c r="AL56" s="171">
        <v>2850</v>
      </c>
      <c r="AM56" s="171">
        <v>1431</v>
      </c>
      <c r="AN56" s="171">
        <v>1419</v>
      </c>
      <c r="AO56" s="171">
        <v>2865</v>
      </c>
      <c r="AP56" s="171">
        <v>1381</v>
      </c>
      <c r="AQ56" s="171">
        <v>1484</v>
      </c>
      <c r="AR56" s="171">
        <v>2891</v>
      </c>
      <c r="AS56" s="171">
        <v>1466</v>
      </c>
      <c r="AT56" s="171">
        <v>1425</v>
      </c>
      <c r="AU56" s="171">
        <v>2754</v>
      </c>
      <c r="AV56" s="171">
        <v>1427</v>
      </c>
      <c r="AW56" s="171">
        <v>1327</v>
      </c>
      <c r="AX56" s="171">
        <v>2479</v>
      </c>
      <c r="AY56" s="171">
        <v>1222</v>
      </c>
      <c r="AZ56" s="171">
        <v>1257</v>
      </c>
      <c r="BA56" s="171">
        <v>2518</v>
      </c>
      <c r="BB56" s="171">
        <v>1256</v>
      </c>
      <c r="BC56" s="171">
        <v>1262</v>
      </c>
      <c r="BD56" s="171">
        <v>2471</v>
      </c>
      <c r="BE56" s="171">
        <v>1215</v>
      </c>
      <c r="BF56" s="171">
        <v>1256</v>
      </c>
      <c r="BG56" s="171">
        <v>2353</v>
      </c>
      <c r="BH56" s="171">
        <v>1162</v>
      </c>
      <c r="BI56" s="171">
        <v>1191</v>
      </c>
      <c r="BJ56" s="157">
        <v>31</v>
      </c>
    </row>
    <row r="57" spans="1:65" ht="11.25" customHeight="1" x14ac:dyDescent="0.15">
      <c r="A57" s="129">
        <v>32</v>
      </c>
      <c r="B57" s="162">
        <v>3233</v>
      </c>
      <c r="C57" s="162">
        <v>1626</v>
      </c>
      <c r="D57" s="162">
        <v>1607</v>
      </c>
      <c r="E57" s="160">
        <v>3416</v>
      </c>
      <c r="F57" s="162">
        <v>1728</v>
      </c>
      <c r="G57" s="162">
        <v>1688</v>
      </c>
      <c r="H57" s="160">
        <v>3412</v>
      </c>
      <c r="I57" s="162">
        <v>1712</v>
      </c>
      <c r="J57" s="162">
        <v>1700</v>
      </c>
      <c r="K57" s="160">
        <v>3492</v>
      </c>
      <c r="L57" s="162">
        <v>1733</v>
      </c>
      <c r="M57" s="162">
        <v>1759</v>
      </c>
      <c r="N57" s="160">
        <v>3600</v>
      </c>
      <c r="O57" s="181">
        <v>1752</v>
      </c>
      <c r="P57" s="181">
        <v>1848</v>
      </c>
      <c r="Q57" s="160">
        <v>3713</v>
      </c>
      <c r="R57" s="159">
        <v>1839</v>
      </c>
      <c r="S57" s="159">
        <v>1874</v>
      </c>
      <c r="T57" s="160">
        <v>3505</v>
      </c>
      <c r="U57" s="171">
        <v>1740</v>
      </c>
      <c r="V57" s="171">
        <v>1765</v>
      </c>
      <c r="W57" s="160">
        <v>3548</v>
      </c>
      <c r="X57" s="171">
        <v>1843</v>
      </c>
      <c r="Y57" s="171">
        <v>1705</v>
      </c>
      <c r="Z57" s="160">
        <v>3357</v>
      </c>
      <c r="AA57" s="171">
        <v>1665</v>
      </c>
      <c r="AB57" s="171">
        <v>1692</v>
      </c>
      <c r="AC57" s="169">
        <v>3229</v>
      </c>
      <c r="AD57" s="169">
        <v>1609</v>
      </c>
      <c r="AE57" s="169">
        <v>1620</v>
      </c>
      <c r="AF57" s="171">
        <v>3193</v>
      </c>
      <c r="AG57" s="171">
        <v>1598</v>
      </c>
      <c r="AH57" s="171">
        <v>1595</v>
      </c>
      <c r="AI57" s="171">
        <v>3212</v>
      </c>
      <c r="AJ57" s="171">
        <v>1594</v>
      </c>
      <c r="AK57" s="171">
        <v>1618</v>
      </c>
      <c r="AL57" s="171">
        <v>2944</v>
      </c>
      <c r="AM57" s="171">
        <v>1410</v>
      </c>
      <c r="AN57" s="171">
        <v>1534</v>
      </c>
      <c r="AO57" s="171">
        <v>2893</v>
      </c>
      <c r="AP57" s="171">
        <v>1437</v>
      </c>
      <c r="AQ57" s="171">
        <v>1456</v>
      </c>
      <c r="AR57" s="171">
        <v>2960</v>
      </c>
      <c r="AS57" s="171">
        <v>1460</v>
      </c>
      <c r="AT57" s="171">
        <v>1500</v>
      </c>
      <c r="AU57" s="171">
        <v>2873</v>
      </c>
      <c r="AV57" s="171">
        <v>1453</v>
      </c>
      <c r="AW57" s="171">
        <v>1420</v>
      </c>
      <c r="AX57" s="171">
        <v>2763</v>
      </c>
      <c r="AY57" s="171">
        <v>1431</v>
      </c>
      <c r="AZ57" s="171">
        <v>1332</v>
      </c>
      <c r="BA57" s="171">
        <v>2479</v>
      </c>
      <c r="BB57" s="171">
        <v>1226</v>
      </c>
      <c r="BC57" s="171">
        <v>1253</v>
      </c>
      <c r="BD57" s="171">
        <v>2487</v>
      </c>
      <c r="BE57" s="171">
        <v>1242</v>
      </c>
      <c r="BF57" s="171">
        <v>1245</v>
      </c>
      <c r="BG57" s="171">
        <v>2475</v>
      </c>
      <c r="BH57" s="171">
        <v>1220</v>
      </c>
      <c r="BI57" s="171">
        <v>1255</v>
      </c>
      <c r="BJ57" s="157">
        <v>32</v>
      </c>
    </row>
    <row r="58" spans="1:65" ht="11.25" customHeight="1" x14ac:dyDescent="0.15">
      <c r="A58" s="129">
        <v>33</v>
      </c>
      <c r="B58" s="162">
        <v>3151</v>
      </c>
      <c r="C58" s="162">
        <v>1651</v>
      </c>
      <c r="D58" s="162">
        <v>1500</v>
      </c>
      <c r="E58" s="160">
        <v>3234</v>
      </c>
      <c r="F58" s="162">
        <v>1606</v>
      </c>
      <c r="G58" s="162">
        <v>1628</v>
      </c>
      <c r="H58" s="160">
        <v>3432</v>
      </c>
      <c r="I58" s="162">
        <v>1735</v>
      </c>
      <c r="J58" s="162">
        <v>1697</v>
      </c>
      <c r="K58" s="160">
        <v>3388</v>
      </c>
      <c r="L58" s="162">
        <v>1707</v>
      </c>
      <c r="M58" s="162">
        <v>1681</v>
      </c>
      <c r="N58" s="160">
        <v>3498</v>
      </c>
      <c r="O58" s="181">
        <v>1737</v>
      </c>
      <c r="P58" s="181">
        <v>1761</v>
      </c>
      <c r="Q58" s="160">
        <v>3619</v>
      </c>
      <c r="R58" s="159">
        <v>1769</v>
      </c>
      <c r="S58" s="159">
        <v>1850</v>
      </c>
      <c r="T58" s="160">
        <v>3716</v>
      </c>
      <c r="U58" s="171">
        <v>1847</v>
      </c>
      <c r="V58" s="171">
        <v>1869</v>
      </c>
      <c r="W58" s="160">
        <v>3531</v>
      </c>
      <c r="X58" s="171">
        <v>1759</v>
      </c>
      <c r="Y58" s="171">
        <v>1772</v>
      </c>
      <c r="Z58" s="160">
        <v>3562</v>
      </c>
      <c r="AA58" s="171">
        <v>1841</v>
      </c>
      <c r="AB58" s="171">
        <v>1721</v>
      </c>
      <c r="AC58" s="169">
        <v>3376</v>
      </c>
      <c r="AD58" s="169">
        <v>1699</v>
      </c>
      <c r="AE58" s="169">
        <v>1677</v>
      </c>
      <c r="AF58" s="171">
        <v>3254</v>
      </c>
      <c r="AG58" s="171">
        <v>1616</v>
      </c>
      <c r="AH58" s="171">
        <v>1638</v>
      </c>
      <c r="AI58" s="171">
        <v>3186</v>
      </c>
      <c r="AJ58" s="171">
        <v>1595</v>
      </c>
      <c r="AK58" s="171">
        <v>1591</v>
      </c>
      <c r="AL58" s="171">
        <v>3211</v>
      </c>
      <c r="AM58" s="171">
        <v>1593</v>
      </c>
      <c r="AN58" s="171">
        <v>1618</v>
      </c>
      <c r="AO58" s="171">
        <v>2950</v>
      </c>
      <c r="AP58" s="171">
        <v>1420</v>
      </c>
      <c r="AQ58" s="171">
        <v>1530</v>
      </c>
      <c r="AR58" s="171">
        <v>2896</v>
      </c>
      <c r="AS58" s="171">
        <v>1440</v>
      </c>
      <c r="AT58" s="171">
        <v>1456</v>
      </c>
      <c r="AU58" s="171">
        <v>3020</v>
      </c>
      <c r="AV58" s="171">
        <v>1489</v>
      </c>
      <c r="AW58" s="171">
        <v>1531</v>
      </c>
      <c r="AX58" s="171">
        <v>2881</v>
      </c>
      <c r="AY58" s="171">
        <v>1459</v>
      </c>
      <c r="AZ58" s="171">
        <v>1422</v>
      </c>
      <c r="BA58" s="171">
        <v>2758</v>
      </c>
      <c r="BB58" s="171">
        <v>1425</v>
      </c>
      <c r="BC58" s="171">
        <v>1333</v>
      </c>
      <c r="BD58" s="171">
        <v>2465</v>
      </c>
      <c r="BE58" s="171">
        <v>1227</v>
      </c>
      <c r="BF58" s="171">
        <v>1238</v>
      </c>
      <c r="BG58" s="171">
        <v>2472</v>
      </c>
      <c r="BH58" s="171">
        <v>1256</v>
      </c>
      <c r="BI58" s="171">
        <v>1216</v>
      </c>
      <c r="BJ58" s="157">
        <v>33</v>
      </c>
    </row>
    <row r="59" spans="1:65" ht="11.25" customHeight="1" x14ac:dyDescent="0.15">
      <c r="A59" s="129">
        <v>34</v>
      </c>
      <c r="B59" s="162">
        <v>3367</v>
      </c>
      <c r="C59" s="162">
        <v>1665</v>
      </c>
      <c r="D59" s="162">
        <v>1702</v>
      </c>
      <c r="E59" s="160">
        <v>3167</v>
      </c>
      <c r="F59" s="162">
        <v>1656</v>
      </c>
      <c r="G59" s="162">
        <v>1511</v>
      </c>
      <c r="H59" s="160">
        <v>3241</v>
      </c>
      <c r="I59" s="162">
        <v>1598</v>
      </c>
      <c r="J59" s="162">
        <v>1643</v>
      </c>
      <c r="K59" s="160">
        <v>3457</v>
      </c>
      <c r="L59" s="162">
        <v>1761</v>
      </c>
      <c r="M59" s="162">
        <v>1696</v>
      </c>
      <c r="N59" s="160">
        <v>3425</v>
      </c>
      <c r="O59" s="181">
        <v>1744</v>
      </c>
      <c r="P59" s="181">
        <v>1681</v>
      </c>
      <c r="Q59" s="160">
        <v>3508</v>
      </c>
      <c r="R59" s="159">
        <v>1747</v>
      </c>
      <c r="S59" s="159">
        <v>1761</v>
      </c>
      <c r="T59" s="160">
        <v>3620</v>
      </c>
      <c r="U59" s="171">
        <v>1771</v>
      </c>
      <c r="V59" s="171">
        <v>1849</v>
      </c>
      <c r="W59" s="160">
        <v>3707</v>
      </c>
      <c r="X59" s="171">
        <v>1846</v>
      </c>
      <c r="Y59" s="171">
        <v>1861</v>
      </c>
      <c r="Z59" s="160">
        <v>3512</v>
      </c>
      <c r="AA59" s="171">
        <v>1768</v>
      </c>
      <c r="AB59" s="171">
        <v>1744</v>
      </c>
      <c r="AC59" s="169">
        <v>3469</v>
      </c>
      <c r="AD59" s="169">
        <v>1755</v>
      </c>
      <c r="AE59" s="169">
        <v>1714</v>
      </c>
      <c r="AF59" s="171">
        <v>3397</v>
      </c>
      <c r="AG59" s="171">
        <v>1712</v>
      </c>
      <c r="AH59" s="171">
        <v>1685</v>
      </c>
      <c r="AI59" s="171">
        <v>3258</v>
      </c>
      <c r="AJ59" s="171">
        <v>1638</v>
      </c>
      <c r="AK59" s="171">
        <v>1620</v>
      </c>
      <c r="AL59" s="171">
        <v>3203</v>
      </c>
      <c r="AM59" s="171">
        <v>1607</v>
      </c>
      <c r="AN59" s="171">
        <v>1596</v>
      </c>
      <c r="AO59" s="171">
        <v>3235</v>
      </c>
      <c r="AP59" s="171">
        <v>1608</v>
      </c>
      <c r="AQ59" s="171">
        <v>1627</v>
      </c>
      <c r="AR59" s="171">
        <v>2912</v>
      </c>
      <c r="AS59" s="171">
        <v>1386</v>
      </c>
      <c r="AT59" s="171">
        <v>1526</v>
      </c>
      <c r="AU59" s="171">
        <v>2941</v>
      </c>
      <c r="AV59" s="171">
        <v>1470</v>
      </c>
      <c r="AW59" s="171">
        <v>1471</v>
      </c>
      <c r="AX59" s="171">
        <v>3021</v>
      </c>
      <c r="AY59" s="171">
        <v>1475</v>
      </c>
      <c r="AZ59" s="171">
        <v>1546</v>
      </c>
      <c r="BA59" s="171">
        <v>2864</v>
      </c>
      <c r="BB59" s="171">
        <v>1451</v>
      </c>
      <c r="BC59" s="171">
        <v>1413</v>
      </c>
      <c r="BD59" s="171">
        <v>2744</v>
      </c>
      <c r="BE59" s="171">
        <v>1413</v>
      </c>
      <c r="BF59" s="171">
        <v>1331</v>
      </c>
      <c r="BG59" s="171">
        <v>2501</v>
      </c>
      <c r="BH59" s="171">
        <v>1246</v>
      </c>
      <c r="BI59" s="171">
        <v>1255</v>
      </c>
      <c r="BJ59" s="157">
        <v>34</v>
      </c>
    </row>
    <row r="60" spans="1:65" ht="6.6" customHeight="1" x14ac:dyDescent="0.15">
      <c r="A60" s="129"/>
      <c r="B60" s="160"/>
      <c r="C60" s="162"/>
      <c r="D60" s="162"/>
      <c r="E60" s="160"/>
      <c r="F60" s="162"/>
      <c r="G60" s="162"/>
      <c r="H60" s="162"/>
      <c r="I60" s="162"/>
      <c r="J60" s="162"/>
      <c r="K60" s="162"/>
      <c r="L60" s="162"/>
      <c r="M60" s="162"/>
      <c r="N60" s="162"/>
      <c r="O60" s="160"/>
      <c r="P60" s="160"/>
      <c r="Q60" s="162"/>
      <c r="R60" s="159"/>
      <c r="S60" s="161"/>
      <c r="T60" s="162"/>
      <c r="U60" s="159"/>
      <c r="V60" s="161"/>
      <c r="W60" s="162"/>
      <c r="X60" s="159"/>
      <c r="Y60" s="161"/>
      <c r="Z60" s="162"/>
      <c r="AA60" s="159"/>
      <c r="AB60" s="161"/>
      <c r="AC60" s="169"/>
      <c r="AD60" s="169"/>
      <c r="AE60" s="169"/>
      <c r="AF60" s="170"/>
      <c r="AG60" s="170"/>
      <c r="AH60" s="170"/>
      <c r="AI60" s="170"/>
      <c r="AJ60" s="170"/>
      <c r="AK60" s="169"/>
      <c r="AL60" s="170"/>
      <c r="AM60" s="170"/>
      <c r="AN60" s="169"/>
      <c r="AO60" s="170"/>
      <c r="AP60" s="170"/>
      <c r="AQ60" s="169"/>
      <c r="AR60" s="170"/>
      <c r="AS60" s="170"/>
      <c r="AT60" s="169"/>
      <c r="AU60" s="169"/>
      <c r="AV60" s="169"/>
      <c r="AW60" s="169"/>
      <c r="AX60" s="169"/>
      <c r="AY60" s="169"/>
      <c r="AZ60" s="169"/>
      <c r="BA60" s="169"/>
      <c r="BB60" s="169"/>
      <c r="BC60" s="170"/>
      <c r="BD60" s="169"/>
      <c r="BE60" s="169"/>
      <c r="BF60" s="169"/>
      <c r="BG60" s="169"/>
      <c r="BH60" s="169"/>
      <c r="BI60" s="169"/>
      <c r="BJ60" s="157"/>
    </row>
    <row r="61" spans="1:65" ht="11.25" customHeight="1" x14ac:dyDescent="0.15">
      <c r="A61" s="129" t="s">
        <v>264</v>
      </c>
      <c r="B61" s="160">
        <v>15148</v>
      </c>
      <c r="C61" s="162">
        <v>7571</v>
      </c>
      <c r="D61" s="162">
        <v>7577</v>
      </c>
      <c r="E61" s="160">
        <v>15305</v>
      </c>
      <c r="F61" s="160">
        <v>7609</v>
      </c>
      <c r="G61" s="160">
        <v>7696</v>
      </c>
      <c r="H61" s="160">
        <v>15344</v>
      </c>
      <c r="I61" s="160">
        <v>7664</v>
      </c>
      <c r="J61" s="160">
        <v>7680</v>
      </c>
      <c r="K61" s="160">
        <v>15508</v>
      </c>
      <c r="L61" s="160">
        <v>7681</v>
      </c>
      <c r="M61" s="160">
        <v>7827</v>
      </c>
      <c r="N61" s="160">
        <v>15781</v>
      </c>
      <c r="O61" s="160">
        <v>7932</v>
      </c>
      <c r="P61" s="160">
        <v>7849</v>
      </c>
      <c r="Q61" s="160">
        <v>16550</v>
      </c>
      <c r="R61" s="159">
        <v>8360</v>
      </c>
      <c r="S61" s="159">
        <v>8190</v>
      </c>
      <c r="T61" s="160">
        <v>16655</v>
      </c>
      <c r="U61" s="159">
        <v>8424</v>
      </c>
      <c r="V61" s="159">
        <v>8231</v>
      </c>
      <c r="W61" s="160">
        <v>17141</v>
      </c>
      <c r="X61" s="159">
        <v>8534</v>
      </c>
      <c r="Y61" s="159">
        <v>8607</v>
      </c>
      <c r="Z61" s="160">
        <v>17623</v>
      </c>
      <c r="AA61" s="160">
        <v>8786</v>
      </c>
      <c r="AB61" s="160">
        <v>8837</v>
      </c>
      <c r="AC61" s="169">
        <v>17624</v>
      </c>
      <c r="AD61" s="169">
        <v>8775</v>
      </c>
      <c r="AE61" s="169">
        <v>8849</v>
      </c>
      <c r="AF61" s="177">
        <v>17851</v>
      </c>
      <c r="AG61" s="177">
        <v>8882</v>
      </c>
      <c r="AH61" s="177">
        <v>8969</v>
      </c>
      <c r="AI61" s="177">
        <f t="shared" ref="AI61:AQ61" si="14">SUM(AI62:AI66)</f>
        <v>17826</v>
      </c>
      <c r="AJ61" s="177">
        <f t="shared" si="14"/>
        <v>8840</v>
      </c>
      <c r="AK61" s="177">
        <f t="shared" si="14"/>
        <v>8986</v>
      </c>
      <c r="AL61" s="177">
        <f t="shared" si="14"/>
        <v>17596</v>
      </c>
      <c r="AM61" s="177">
        <f t="shared" si="14"/>
        <v>8751</v>
      </c>
      <c r="AN61" s="177">
        <f t="shared" si="14"/>
        <v>8845</v>
      </c>
      <c r="AO61" s="177">
        <f t="shared" si="14"/>
        <v>17097</v>
      </c>
      <c r="AP61" s="177">
        <f t="shared" si="14"/>
        <v>8566</v>
      </c>
      <c r="AQ61" s="177">
        <f t="shared" si="14"/>
        <v>8531</v>
      </c>
      <c r="AR61" s="177">
        <v>16768</v>
      </c>
      <c r="AS61" s="177">
        <v>8395</v>
      </c>
      <c r="AT61" s="177">
        <v>8373</v>
      </c>
      <c r="AU61" s="177">
        <v>16173</v>
      </c>
      <c r="AV61" s="177">
        <v>8019</v>
      </c>
      <c r="AW61" s="177">
        <v>8154</v>
      </c>
      <c r="AX61" s="177">
        <f t="shared" ref="AX61:BI61" si="15">SUM(AX62:AX66)</f>
        <v>15667</v>
      </c>
      <c r="AY61" s="177">
        <f t="shared" si="15"/>
        <v>7766</v>
      </c>
      <c r="AZ61" s="177">
        <f t="shared" si="15"/>
        <v>7901</v>
      </c>
      <c r="BA61" s="177">
        <f t="shared" si="15"/>
        <v>15398</v>
      </c>
      <c r="BB61" s="177">
        <f t="shared" si="15"/>
        <v>7588</v>
      </c>
      <c r="BC61" s="177">
        <f t="shared" si="15"/>
        <v>7810</v>
      </c>
      <c r="BD61" s="177">
        <f t="shared" si="15"/>
        <v>14972</v>
      </c>
      <c r="BE61" s="177">
        <f t="shared" si="15"/>
        <v>7424</v>
      </c>
      <c r="BF61" s="177">
        <f t="shared" si="15"/>
        <v>7548</v>
      </c>
      <c r="BG61" s="177">
        <f t="shared" si="15"/>
        <v>14474</v>
      </c>
      <c r="BH61" s="177">
        <f t="shared" si="15"/>
        <v>7254</v>
      </c>
      <c r="BI61" s="177">
        <f t="shared" si="15"/>
        <v>7220</v>
      </c>
      <c r="BJ61" s="157" t="s">
        <v>264</v>
      </c>
      <c r="BK61" s="175"/>
      <c r="BL61" s="175"/>
      <c r="BM61" s="175"/>
    </row>
    <row r="62" spans="1:65" ht="11.25" customHeight="1" x14ac:dyDescent="0.15">
      <c r="A62" s="129">
        <v>35</v>
      </c>
      <c r="B62" s="162">
        <v>2534</v>
      </c>
      <c r="C62" s="162">
        <v>1255</v>
      </c>
      <c r="D62" s="162">
        <v>1279</v>
      </c>
      <c r="E62" s="160">
        <v>3381</v>
      </c>
      <c r="F62" s="162">
        <v>1683</v>
      </c>
      <c r="G62" s="162">
        <v>1698</v>
      </c>
      <c r="H62" s="160">
        <v>3137</v>
      </c>
      <c r="I62" s="162">
        <v>1644</v>
      </c>
      <c r="J62" s="162">
        <v>1493</v>
      </c>
      <c r="K62" s="160">
        <v>3229</v>
      </c>
      <c r="L62" s="162">
        <v>1585</v>
      </c>
      <c r="M62" s="162">
        <v>1644</v>
      </c>
      <c r="N62" s="160">
        <v>3431</v>
      </c>
      <c r="O62" s="181">
        <v>1743</v>
      </c>
      <c r="P62" s="181">
        <v>1688</v>
      </c>
      <c r="Q62" s="160">
        <v>3412</v>
      </c>
      <c r="R62" s="159">
        <v>1748</v>
      </c>
      <c r="S62" s="159">
        <v>1664</v>
      </c>
      <c r="T62" s="160">
        <v>3506</v>
      </c>
      <c r="U62" s="171">
        <v>1754</v>
      </c>
      <c r="V62" s="171">
        <v>1752</v>
      </c>
      <c r="W62" s="160">
        <v>3593</v>
      </c>
      <c r="X62" s="171">
        <v>1759</v>
      </c>
      <c r="Y62" s="171">
        <v>1834</v>
      </c>
      <c r="Z62" s="160">
        <v>3719</v>
      </c>
      <c r="AA62" s="171">
        <v>1852</v>
      </c>
      <c r="AB62" s="171">
        <v>1867</v>
      </c>
      <c r="AC62" s="169">
        <v>3547</v>
      </c>
      <c r="AD62" s="169">
        <v>1776</v>
      </c>
      <c r="AE62" s="169">
        <v>1771</v>
      </c>
      <c r="AF62" s="171">
        <v>3493</v>
      </c>
      <c r="AG62" s="171">
        <v>1756</v>
      </c>
      <c r="AH62" s="171">
        <v>1737</v>
      </c>
      <c r="AI62" s="171">
        <v>3417</v>
      </c>
      <c r="AJ62" s="171">
        <v>1715</v>
      </c>
      <c r="AK62" s="171">
        <v>1702</v>
      </c>
      <c r="AL62" s="171">
        <v>3321</v>
      </c>
      <c r="AM62" s="171">
        <v>1664</v>
      </c>
      <c r="AN62" s="171">
        <v>1657</v>
      </c>
      <c r="AO62" s="171">
        <v>3215</v>
      </c>
      <c r="AP62" s="171">
        <v>1613</v>
      </c>
      <c r="AQ62" s="171">
        <v>1602</v>
      </c>
      <c r="AR62" s="171">
        <v>3256</v>
      </c>
      <c r="AS62" s="171">
        <v>1634</v>
      </c>
      <c r="AT62" s="171">
        <v>1622</v>
      </c>
      <c r="AU62" s="171">
        <v>2934</v>
      </c>
      <c r="AV62" s="171">
        <v>1397</v>
      </c>
      <c r="AW62" s="171">
        <v>1537</v>
      </c>
      <c r="AX62" s="171">
        <v>2941</v>
      </c>
      <c r="AY62" s="171">
        <v>1481</v>
      </c>
      <c r="AZ62" s="171">
        <v>1460</v>
      </c>
      <c r="BA62" s="171">
        <v>3003</v>
      </c>
      <c r="BB62" s="171">
        <v>1463</v>
      </c>
      <c r="BC62" s="171">
        <v>1540</v>
      </c>
      <c r="BD62" s="171">
        <v>2851</v>
      </c>
      <c r="BE62" s="171">
        <v>1453</v>
      </c>
      <c r="BF62" s="171">
        <v>1398</v>
      </c>
      <c r="BG62" s="171">
        <v>2749</v>
      </c>
      <c r="BH62" s="171">
        <v>1421</v>
      </c>
      <c r="BI62" s="171">
        <v>1328</v>
      </c>
      <c r="BJ62" s="157">
        <v>35</v>
      </c>
    </row>
    <row r="63" spans="1:65" ht="11.25" customHeight="1" x14ac:dyDescent="0.15">
      <c r="A63" s="129">
        <v>36</v>
      </c>
      <c r="B63" s="162">
        <v>3221</v>
      </c>
      <c r="C63" s="162">
        <v>1571</v>
      </c>
      <c r="D63" s="162">
        <v>1650</v>
      </c>
      <c r="E63" s="160">
        <v>2548</v>
      </c>
      <c r="F63" s="162">
        <v>1253</v>
      </c>
      <c r="G63" s="162">
        <v>1295</v>
      </c>
      <c r="H63" s="160">
        <v>3383</v>
      </c>
      <c r="I63" s="162">
        <v>1673</v>
      </c>
      <c r="J63" s="162">
        <v>1710</v>
      </c>
      <c r="K63" s="160">
        <v>3112</v>
      </c>
      <c r="L63" s="162">
        <v>1617</v>
      </c>
      <c r="M63" s="162">
        <v>1495</v>
      </c>
      <c r="N63" s="160">
        <v>3255</v>
      </c>
      <c r="O63" s="181">
        <v>1613</v>
      </c>
      <c r="P63" s="181">
        <v>1642</v>
      </c>
      <c r="Q63" s="160">
        <v>3396</v>
      </c>
      <c r="R63" s="159">
        <v>1711</v>
      </c>
      <c r="S63" s="159">
        <v>1685</v>
      </c>
      <c r="T63" s="160">
        <v>3408</v>
      </c>
      <c r="U63" s="171">
        <v>1736</v>
      </c>
      <c r="V63" s="171">
        <v>1672</v>
      </c>
      <c r="W63" s="160">
        <v>3467</v>
      </c>
      <c r="X63" s="171">
        <v>1715</v>
      </c>
      <c r="Y63" s="171">
        <v>1752</v>
      </c>
      <c r="Z63" s="160">
        <v>3574</v>
      </c>
      <c r="AA63" s="171">
        <v>1752</v>
      </c>
      <c r="AB63" s="171">
        <v>1822</v>
      </c>
      <c r="AC63" s="169">
        <v>3667</v>
      </c>
      <c r="AD63" s="169">
        <v>1804</v>
      </c>
      <c r="AE63" s="169">
        <v>1863</v>
      </c>
      <c r="AF63" s="171">
        <v>3558</v>
      </c>
      <c r="AG63" s="171">
        <v>1778</v>
      </c>
      <c r="AH63" s="171">
        <v>1780</v>
      </c>
      <c r="AI63" s="171">
        <v>3510</v>
      </c>
      <c r="AJ63" s="171">
        <v>1772</v>
      </c>
      <c r="AK63" s="171">
        <v>1738</v>
      </c>
      <c r="AL63" s="171">
        <v>3404</v>
      </c>
      <c r="AM63" s="171">
        <v>1703</v>
      </c>
      <c r="AN63" s="171">
        <v>1701</v>
      </c>
      <c r="AO63" s="171">
        <v>3327</v>
      </c>
      <c r="AP63" s="171">
        <v>1667</v>
      </c>
      <c r="AQ63" s="171">
        <v>1660</v>
      </c>
      <c r="AR63" s="171">
        <v>3200</v>
      </c>
      <c r="AS63" s="171">
        <v>1582</v>
      </c>
      <c r="AT63" s="171">
        <v>1618</v>
      </c>
      <c r="AU63" s="171">
        <v>3275</v>
      </c>
      <c r="AV63" s="171">
        <v>1640</v>
      </c>
      <c r="AW63" s="171">
        <v>1635</v>
      </c>
      <c r="AX63" s="171">
        <v>2952</v>
      </c>
      <c r="AY63" s="171">
        <v>1412</v>
      </c>
      <c r="AZ63" s="171">
        <v>1540</v>
      </c>
      <c r="BA63" s="171">
        <v>2945</v>
      </c>
      <c r="BB63" s="171">
        <v>1488</v>
      </c>
      <c r="BC63" s="171">
        <v>1457</v>
      </c>
      <c r="BD63" s="171">
        <v>2992</v>
      </c>
      <c r="BE63" s="171">
        <v>1451</v>
      </c>
      <c r="BF63" s="171">
        <v>1541</v>
      </c>
      <c r="BG63" s="171">
        <v>2862</v>
      </c>
      <c r="BH63" s="171">
        <v>1466</v>
      </c>
      <c r="BI63" s="171">
        <v>1396</v>
      </c>
      <c r="BJ63" s="157">
        <v>36</v>
      </c>
    </row>
    <row r="64" spans="1:65" ht="11.25" customHeight="1" x14ac:dyDescent="0.15">
      <c r="A64" s="129">
        <v>37</v>
      </c>
      <c r="B64" s="162">
        <v>3089</v>
      </c>
      <c r="C64" s="162">
        <v>1557</v>
      </c>
      <c r="D64" s="162">
        <v>1532</v>
      </c>
      <c r="E64" s="160">
        <v>3216</v>
      </c>
      <c r="F64" s="162">
        <v>1574</v>
      </c>
      <c r="G64" s="162">
        <v>1642</v>
      </c>
      <c r="H64" s="160">
        <v>2565</v>
      </c>
      <c r="I64" s="162">
        <v>1257</v>
      </c>
      <c r="J64" s="162">
        <v>1308</v>
      </c>
      <c r="K64" s="160">
        <v>3359</v>
      </c>
      <c r="L64" s="162">
        <v>1654</v>
      </c>
      <c r="M64" s="162">
        <v>1705</v>
      </c>
      <c r="N64" s="160">
        <v>3140</v>
      </c>
      <c r="O64" s="181">
        <v>1653</v>
      </c>
      <c r="P64" s="181">
        <v>1487</v>
      </c>
      <c r="Q64" s="160">
        <v>3236</v>
      </c>
      <c r="R64" s="159">
        <v>1603</v>
      </c>
      <c r="S64" s="159">
        <v>1633</v>
      </c>
      <c r="T64" s="160">
        <v>3373</v>
      </c>
      <c r="U64" s="171">
        <v>1699</v>
      </c>
      <c r="V64" s="171">
        <v>1674</v>
      </c>
      <c r="W64" s="160">
        <v>3394</v>
      </c>
      <c r="X64" s="171">
        <v>1711</v>
      </c>
      <c r="Y64" s="171">
        <v>1683</v>
      </c>
      <c r="Z64" s="160">
        <v>3491</v>
      </c>
      <c r="AA64" s="171">
        <v>1728</v>
      </c>
      <c r="AB64" s="171">
        <v>1763</v>
      </c>
      <c r="AC64" s="169">
        <v>3537</v>
      </c>
      <c r="AD64" s="169">
        <v>1758</v>
      </c>
      <c r="AE64" s="169">
        <v>1779</v>
      </c>
      <c r="AF64" s="171">
        <v>3715</v>
      </c>
      <c r="AG64" s="171">
        <v>1819</v>
      </c>
      <c r="AH64" s="171">
        <v>1896</v>
      </c>
      <c r="AI64" s="171">
        <v>3592</v>
      </c>
      <c r="AJ64" s="171">
        <v>1779</v>
      </c>
      <c r="AK64" s="171">
        <v>1813</v>
      </c>
      <c r="AL64" s="171">
        <v>3518</v>
      </c>
      <c r="AM64" s="171">
        <v>1776</v>
      </c>
      <c r="AN64" s="171">
        <v>1742</v>
      </c>
      <c r="AO64" s="171">
        <v>3421</v>
      </c>
      <c r="AP64" s="171">
        <v>1717</v>
      </c>
      <c r="AQ64" s="171">
        <v>1704</v>
      </c>
      <c r="AR64" s="171">
        <v>3335</v>
      </c>
      <c r="AS64" s="171">
        <v>1660</v>
      </c>
      <c r="AT64" s="171">
        <v>1675</v>
      </c>
      <c r="AU64" s="171">
        <v>3201</v>
      </c>
      <c r="AV64" s="171">
        <v>1588</v>
      </c>
      <c r="AW64" s="171">
        <v>1613</v>
      </c>
      <c r="AX64" s="171">
        <v>3266</v>
      </c>
      <c r="AY64" s="171">
        <v>1634</v>
      </c>
      <c r="AZ64" s="171">
        <v>1632</v>
      </c>
      <c r="BA64" s="171">
        <v>2962</v>
      </c>
      <c r="BB64" s="171">
        <v>1427</v>
      </c>
      <c r="BC64" s="171">
        <v>1535</v>
      </c>
      <c r="BD64" s="171">
        <v>2926</v>
      </c>
      <c r="BE64" s="171">
        <v>1477</v>
      </c>
      <c r="BF64" s="171">
        <v>1449</v>
      </c>
      <c r="BG64" s="171">
        <v>2996</v>
      </c>
      <c r="BH64" s="171">
        <v>1459</v>
      </c>
      <c r="BI64" s="171">
        <v>1537</v>
      </c>
      <c r="BJ64" s="157">
        <v>37</v>
      </c>
    </row>
    <row r="65" spans="1:65" ht="11.25" customHeight="1" x14ac:dyDescent="0.15">
      <c r="A65" s="129">
        <v>38</v>
      </c>
      <c r="B65" s="162">
        <v>3092</v>
      </c>
      <c r="C65" s="162">
        <v>1558</v>
      </c>
      <c r="D65" s="162">
        <v>1534</v>
      </c>
      <c r="E65" s="160">
        <v>3069</v>
      </c>
      <c r="F65" s="162">
        <v>1538</v>
      </c>
      <c r="G65" s="162">
        <v>1531</v>
      </c>
      <c r="H65" s="160">
        <v>3214</v>
      </c>
      <c r="I65" s="162">
        <v>1561</v>
      </c>
      <c r="J65" s="162">
        <v>1653</v>
      </c>
      <c r="K65" s="160">
        <v>2560</v>
      </c>
      <c r="L65" s="162">
        <v>1251</v>
      </c>
      <c r="M65" s="162">
        <v>1309</v>
      </c>
      <c r="N65" s="160">
        <v>3353</v>
      </c>
      <c r="O65" s="181">
        <v>1654</v>
      </c>
      <c r="P65" s="181">
        <v>1699</v>
      </c>
      <c r="Q65" s="160">
        <v>3143</v>
      </c>
      <c r="R65" s="159">
        <v>1651</v>
      </c>
      <c r="S65" s="159">
        <v>1492</v>
      </c>
      <c r="T65" s="160">
        <v>3252</v>
      </c>
      <c r="U65" s="171">
        <v>1603</v>
      </c>
      <c r="V65" s="171">
        <v>1649</v>
      </c>
      <c r="W65" s="160">
        <v>3417</v>
      </c>
      <c r="X65" s="171">
        <v>1728</v>
      </c>
      <c r="Y65" s="171">
        <v>1689</v>
      </c>
      <c r="Z65" s="160">
        <v>3407</v>
      </c>
      <c r="AA65" s="171">
        <v>1715</v>
      </c>
      <c r="AB65" s="171">
        <v>1692</v>
      </c>
      <c r="AC65" s="169">
        <v>3515</v>
      </c>
      <c r="AD65" s="169">
        <v>1767</v>
      </c>
      <c r="AE65" s="169">
        <v>1748</v>
      </c>
      <c r="AF65" s="171">
        <v>3573</v>
      </c>
      <c r="AG65" s="171">
        <v>1770</v>
      </c>
      <c r="AH65" s="171">
        <v>1803</v>
      </c>
      <c r="AI65" s="171">
        <v>3736</v>
      </c>
      <c r="AJ65" s="171">
        <v>1815</v>
      </c>
      <c r="AK65" s="171">
        <v>1921</v>
      </c>
      <c r="AL65" s="171">
        <v>3614</v>
      </c>
      <c r="AM65" s="171">
        <v>1788</v>
      </c>
      <c r="AN65" s="171">
        <v>1826</v>
      </c>
      <c r="AO65" s="171">
        <v>3515</v>
      </c>
      <c r="AP65" s="171">
        <v>1780</v>
      </c>
      <c r="AQ65" s="171">
        <v>1735</v>
      </c>
      <c r="AR65" s="171">
        <v>3449</v>
      </c>
      <c r="AS65" s="171">
        <v>1732</v>
      </c>
      <c r="AT65" s="171">
        <v>1717</v>
      </c>
      <c r="AU65" s="171">
        <v>3314</v>
      </c>
      <c r="AV65" s="171">
        <v>1663</v>
      </c>
      <c r="AW65" s="171">
        <v>1651</v>
      </c>
      <c r="AX65" s="171">
        <v>3211</v>
      </c>
      <c r="AY65" s="171">
        <v>1580</v>
      </c>
      <c r="AZ65" s="171">
        <v>1631</v>
      </c>
      <c r="BA65" s="171">
        <v>3260</v>
      </c>
      <c r="BB65" s="171">
        <v>1629</v>
      </c>
      <c r="BC65" s="171">
        <v>1631</v>
      </c>
      <c r="BD65" s="171">
        <v>2953</v>
      </c>
      <c r="BE65" s="171">
        <v>1427</v>
      </c>
      <c r="BF65" s="171">
        <v>1526</v>
      </c>
      <c r="BG65" s="171">
        <v>2917</v>
      </c>
      <c r="BH65" s="171">
        <v>1482</v>
      </c>
      <c r="BI65" s="171">
        <v>1435</v>
      </c>
      <c r="BJ65" s="157">
        <v>38</v>
      </c>
    </row>
    <row r="66" spans="1:65" ht="11.25" customHeight="1" x14ac:dyDescent="0.15">
      <c r="A66" s="129">
        <v>39</v>
      </c>
      <c r="B66" s="162">
        <v>3212</v>
      </c>
      <c r="C66" s="162">
        <v>1630</v>
      </c>
      <c r="D66" s="162">
        <v>1582</v>
      </c>
      <c r="E66" s="160">
        <v>3091</v>
      </c>
      <c r="F66" s="162">
        <v>1561</v>
      </c>
      <c r="G66" s="162">
        <v>1530</v>
      </c>
      <c r="H66" s="160">
        <v>3045</v>
      </c>
      <c r="I66" s="162">
        <v>1529</v>
      </c>
      <c r="J66" s="162">
        <v>1516</v>
      </c>
      <c r="K66" s="160">
        <v>3248</v>
      </c>
      <c r="L66" s="162">
        <v>1574</v>
      </c>
      <c r="M66" s="162">
        <v>1674</v>
      </c>
      <c r="N66" s="160">
        <v>2602</v>
      </c>
      <c r="O66" s="181">
        <v>1269</v>
      </c>
      <c r="P66" s="181">
        <v>1333</v>
      </c>
      <c r="Q66" s="160">
        <v>3363</v>
      </c>
      <c r="R66" s="159">
        <v>1647</v>
      </c>
      <c r="S66" s="159">
        <v>1716</v>
      </c>
      <c r="T66" s="160">
        <v>3116</v>
      </c>
      <c r="U66" s="171">
        <v>1632</v>
      </c>
      <c r="V66" s="171">
        <v>1484</v>
      </c>
      <c r="W66" s="160">
        <v>3270</v>
      </c>
      <c r="X66" s="171">
        <v>1621</v>
      </c>
      <c r="Y66" s="171">
        <v>1649</v>
      </c>
      <c r="Z66" s="160">
        <v>3432</v>
      </c>
      <c r="AA66" s="171">
        <v>1739</v>
      </c>
      <c r="AB66" s="171">
        <v>1693</v>
      </c>
      <c r="AC66" s="169">
        <v>3358</v>
      </c>
      <c r="AD66" s="169">
        <v>1670</v>
      </c>
      <c r="AE66" s="169">
        <v>1688</v>
      </c>
      <c r="AF66" s="171">
        <v>3512</v>
      </c>
      <c r="AG66" s="171">
        <v>1759</v>
      </c>
      <c r="AH66" s="171">
        <v>1753</v>
      </c>
      <c r="AI66" s="171">
        <v>3571</v>
      </c>
      <c r="AJ66" s="171">
        <v>1759</v>
      </c>
      <c r="AK66" s="171">
        <v>1812</v>
      </c>
      <c r="AL66" s="171">
        <v>3739</v>
      </c>
      <c r="AM66" s="171">
        <v>1820</v>
      </c>
      <c r="AN66" s="171">
        <v>1919</v>
      </c>
      <c r="AO66" s="171">
        <v>3619</v>
      </c>
      <c r="AP66" s="171">
        <v>1789</v>
      </c>
      <c r="AQ66" s="171">
        <v>1830</v>
      </c>
      <c r="AR66" s="171">
        <v>3528</v>
      </c>
      <c r="AS66" s="171">
        <v>1787</v>
      </c>
      <c r="AT66" s="171">
        <v>1741</v>
      </c>
      <c r="AU66" s="171">
        <v>3449</v>
      </c>
      <c r="AV66" s="171">
        <v>1731</v>
      </c>
      <c r="AW66" s="171">
        <v>1718</v>
      </c>
      <c r="AX66" s="171">
        <v>3297</v>
      </c>
      <c r="AY66" s="171">
        <v>1659</v>
      </c>
      <c r="AZ66" s="171">
        <v>1638</v>
      </c>
      <c r="BA66" s="171">
        <v>3228</v>
      </c>
      <c r="BB66" s="171">
        <v>1581</v>
      </c>
      <c r="BC66" s="171">
        <v>1647</v>
      </c>
      <c r="BD66" s="171">
        <v>3250</v>
      </c>
      <c r="BE66" s="171">
        <v>1616</v>
      </c>
      <c r="BF66" s="171">
        <v>1634</v>
      </c>
      <c r="BG66" s="171">
        <v>2950</v>
      </c>
      <c r="BH66" s="171">
        <v>1426</v>
      </c>
      <c r="BI66" s="171">
        <v>1524</v>
      </c>
      <c r="BJ66" s="157">
        <v>39</v>
      </c>
    </row>
    <row r="67" spans="1:65" ht="6.6" customHeight="1" x14ac:dyDescent="0.15">
      <c r="A67" s="129"/>
      <c r="B67" s="160" t="s">
        <v>162</v>
      </c>
      <c r="C67" s="162"/>
      <c r="D67" s="162"/>
      <c r="E67" s="160"/>
      <c r="F67" s="162"/>
      <c r="G67" s="162"/>
      <c r="H67" s="162"/>
      <c r="I67" s="162"/>
      <c r="J67" s="162"/>
      <c r="K67" s="162"/>
      <c r="L67" s="162"/>
      <c r="M67" s="162"/>
      <c r="N67" s="162"/>
      <c r="O67" s="160"/>
      <c r="P67" s="160"/>
      <c r="Q67" s="162"/>
      <c r="R67" s="159"/>
      <c r="S67" s="161"/>
      <c r="T67" s="162"/>
      <c r="U67" s="159"/>
      <c r="V67" s="161"/>
      <c r="W67" s="162"/>
      <c r="X67" s="159"/>
      <c r="Y67" s="161"/>
      <c r="Z67" s="162"/>
      <c r="AA67" s="159"/>
      <c r="AB67" s="161"/>
      <c r="AC67" s="169"/>
      <c r="AD67" s="169"/>
      <c r="AE67" s="169"/>
      <c r="AF67" s="170"/>
      <c r="AG67" s="170"/>
      <c r="AH67" s="170"/>
      <c r="AI67" s="170"/>
      <c r="AJ67" s="170"/>
      <c r="AK67" s="169"/>
      <c r="AL67" s="170"/>
      <c r="AM67" s="170"/>
      <c r="AN67" s="169"/>
      <c r="AO67" s="170"/>
      <c r="AP67" s="170"/>
      <c r="AQ67" s="169"/>
      <c r="AR67" s="170"/>
      <c r="AS67" s="170"/>
      <c r="AT67" s="169"/>
      <c r="AU67" s="169"/>
      <c r="AV67" s="169"/>
      <c r="AW67" s="169"/>
      <c r="AX67" s="169"/>
      <c r="AY67" s="169"/>
      <c r="AZ67" s="169"/>
      <c r="BA67" s="169"/>
      <c r="BB67" s="169"/>
      <c r="BC67" s="170"/>
      <c r="BD67" s="169"/>
      <c r="BE67" s="169"/>
      <c r="BF67" s="169"/>
      <c r="BG67" s="169"/>
      <c r="BH67" s="169"/>
      <c r="BI67" s="169"/>
      <c r="BJ67" s="157"/>
    </row>
    <row r="68" spans="1:65" ht="11.25" customHeight="1" x14ac:dyDescent="0.15">
      <c r="A68" s="129" t="s">
        <v>263</v>
      </c>
      <c r="B68" s="160">
        <v>16197</v>
      </c>
      <c r="C68" s="162">
        <v>8030</v>
      </c>
      <c r="D68" s="162">
        <v>8167</v>
      </c>
      <c r="E68" s="160">
        <v>16167</v>
      </c>
      <c r="F68" s="160">
        <v>8017</v>
      </c>
      <c r="G68" s="160">
        <v>8150</v>
      </c>
      <c r="H68" s="160">
        <v>15986</v>
      </c>
      <c r="I68" s="160">
        <v>7960</v>
      </c>
      <c r="J68" s="160">
        <v>8026</v>
      </c>
      <c r="K68" s="160">
        <v>15726</v>
      </c>
      <c r="L68" s="160">
        <v>7860</v>
      </c>
      <c r="M68" s="160">
        <v>7866</v>
      </c>
      <c r="N68" s="160">
        <v>15721</v>
      </c>
      <c r="O68" s="160">
        <v>7823</v>
      </c>
      <c r="P68" s="160">
        <v>7898</v>
      </c>
      <c r="Q68" s="160">
        <v>15254</v>
      </c>
      <c r="R68" s="159">
        <v>7619</v>
      </c>
      <c r="S68" s="159">
        <v>7635</v>
      </c>
      <c r="T68" s="160">
        <v>15390</v>
      </c>
      <c r="U68" s="159">
        <v>7620</v>
      </c>
      <c r="V68" s="159">
        <v>7770</v>
      </c>
      <c r="W68" s="160">
        <v>15414</v>
      </c>
      <c r="X68" s="159">
        <v>7666</v>
      </c>
      <c r="Y68" s="159">
        <v>7748</v>
      </c>
      <c r="Z68" s="160">
        <v>15688</v>
      </c>
      <c r="AA68" s="160">
        <v>7781</v>
      </c>
      <c r="AB68" s="160">
        <v>7907</v>
      </c>
      <c r="AC68" s="169">
        <v>15898</v>
      </c>
      <c r="AD68" s="169">
        <v>7986</v>
      </c>
      <c r="AE68" s="169">
        <v>7912</v>
      </c>
      <c r="AF68" s="177">
        <v>16693</v>
      </c>
      <c r="AG68" s="177">
        <v>8388</v>
      </c>
      <c r="AH68" s="177">
        <v>8305</v>
      </c>
      <c r="AI68" s="177">
        <f t="shared" ref="AI68:AQ68" si="16">SUM(AI69:AI73)</f>
        <v>16914</v>
      </c>
      <c r="AJ68" s="177">
        <f t="shared" si="16"/>
        <v>8557</v>
      </c>
      <c r="AK68" s="177">
        <f t="shared" si="16"/>
        <v>8357</v>
      </c>
      <c r="AL68" s="177">
        <f t="shared" si="16"/>
        <v>17319</v>
      </c>
      <c r="AM68" s="177">
        <f t="shared" si="16"/>
        <v>8651</v>
      </c>
      <c r="AN68" s="177">
        <f t="shared" si="16"/>
        <v>8668</v>
      </c>
      <c r="AO68" s="177">
        <f t="shared" si="16"/>
        <v>17769</v>
      </c>
      <c r="AP68" s="177">
        <f t="shared" si="16"/>
        <v>8860</v>
      </c>
      <c r="AQ68" s="177">
        <f t="shared" si="16"/>
        <v>8909</v>
      </c>
      <c r="AR68" s="177">
        <v>18056</v>
      </c>
      <c r="AS68" s="177">
        <v>8994</v>
      </c>
      <c r="AT68" s="177">
        <v>9062</v>
      </c>
      <c r="AU68" s="177">
        <v>18182</v>
      </c>
      <c r="AV68" s="177">
        <v>9069</v>
      </c>
      <c r="AW68" s="177">
        <v>9113</v>
      </c>
      <c r="AX68" s="177">
        <f t="shared" ref="AX68:BI68" si="17">SUM(AX69:AX73)</f>
        <v>17984</v>
      </c>
      <c r="AY68" s="177">
        <f t="shared" si="17"/>
        <v>8973</v>
      </c>
      <c r="AZ68" s="177">
        <f t="shared" si="17"/>
        <v>9011</v>
      </c>
      <c r="BA68" s="177">
        <f t="shared" si="17"/>
        <v>17598</v>
      </c>
      <c r="BB68" s="177">
        <f t="shared" si="17"/>
        <v>8810</v>
      </c>
      <c r="BC68" s="177">
        <f t="shared" si="17"/>
        <v>8788</v>
      </c>
      <c r="BD68" s="177">
        <f t="shared" si="17"/>
        <v>17124</v>
      </c>
      <c r="BE68" s="177">
        <f t="shared" si="17"/>
        <v>8579</v>
      </c>
      <c r="BF68" s="177">
        <f t="shared" si="17"/>
        <v>8545</v>
      </c>
      <c r="BG68" s="177">
        <f t="shared" si="17"/>
        <v>16739</v>
      </c>
      <c r="BH68" s="177">
        <f t="shared" si="17"/>
        <v>8370</v>
      </c>
      <c r="BI68" s="177">
        <f t="shared" si="17"/>
        <v>8369</v>
      </c>
      <c r="BJ68" s="157" t="s">
        <v>263</v>
      </c>
      <c r="BK68" s="175"/>
      <c r="BL68" s="175"/>
      <c r="BM68" s="175"/>
    </row>
    <row r="69" spans="1:65" ht="11.25" customHeight="1" x14ac:dyDescent="0.15">
      <c r="A69" s="129">
        <v>40</v>
      </c>
      <c r="B69" s="162">
        <v>3076</v>
      </c>
      <c r="C69" s="162">
        <v>1507</v>
      </c>
      <c r="D69" s="162">
        <v>1569</v>
      </c>
      <c r="E69" s="160">
        <v>3196</v>
      </c>
      <c r="F69" s="162">
        <v>1622</v>
      </c>
      <c r="G69" s="162">
        <v>1574</v>
      </c>
      <c r="H69" s="160">
        <v>3112</v>
      </c>
      <c r="I69" s="162">
        <v>1575</v>
      </c>
      <c r="J69" s="162">
        <v>1537</v>
      </c>
      <c r="K69" s="160">
        <v>3037</v>
      </c>
      <c r="L69" s="162">
        <v>1519</v>
      </c>
      <c r="M69" s="162">
        <v>1518</v>
      </c>
      <c r="N69" s="160">
        <v>3253</v>
      </c>
      <c r="O69" s="181">
        <v>1566</v>
      </c>
      <c r="P69" s="182">
        <v>1687</v>
      </c>
      <c r="Q69" s="160">
        <v>2628</v>
      </c>
      <c r="R69" s="159">
        <v>1281</v>
      </c>
      <c r="S69" s="159">
        <v>1347</v>
      </c>
      <c r="T69" s="160">
        <v>3358</v>
      </c>
      <c r="U69" s="171">
        <v>1649</v>
      </c>
      <c r="V69" s="171">
        <v>1709</v>
      </c>
      <c r="W69" s="160">
        <v>3109</v>
      </c>
      <c r="X69" s="171">
        <v>1625</v>
      </c>
      <c r="Y69" s="171">
        <v>1484</v>
      </c>
      <c r="Z69" s="160">
        <v>3267</v>
      </c>
      <c r="AA69" s="171">
        <v>1623</v>
      </c>
      <c r="AB69" s="171">
        <v>1644</v>
      </c>
      <c r="AC69" s="169">
        <v>3467</v>
      </c>
      <c r="AD69" s="169">
        <v>1779</v>
      </c>
      <c r="AE69" s="169">
        <v>1688</v>
      </c>
      <c r="AF69" s="171">
        <v>3366</v>
      </c>
      <c r="AG69" s="171">
        <v>1681</v>
      </c>
      <c r="AH69" s="171">
        <v>1685</v>
      </c>
      <c r="AI69" s="171">
        <v>3564</v>
      </c>
      <c r="AJ69" s="171">
        <v>1790</v>
      </c>
      <c r="AK69" s="171">
        <v>1774</v>
      </c>
      <c r="AL69" s="171">
        <v>3569</v>
      </c>
      <c r="AM69" s="171">
        <v>1745</v>
      </c>
      <c r="AN69" s="171">
        <v>1824</v>
      </c>
      <c r="AO69" s="171">
        <v>3750</v>
      </c>
      <c r="AP69" s="171">
        <v>1834</v>
      </c>
      <c r="AQ69" s="171">
        <v>1916</v>
      </c>
      <c r="AR69" s="171">
        <v>3639</v>
      </c>
      <c r="AS69" s="171">
        <v>1817</v>
      </c>
      <c r="AT69" s="171">
        <v>1822</v>
      </c>
      <c r="AU69" s="171">
        <v>3520</v>
      </c>
      <c r="AV69" s="171">
        <v>1782</v>
      </c>
      <c r="AW69" s="171">
        <v>1738</v>
      </c>
      <c r="AX69" s="171">
        <v>3471</v>
      </c>
      <c r="AY69" s="171">
        <v>1739</v>
      </c>
      <c r="AZ69" s="171">
        <v>1732</v>
      </c>
      <c r="BA69" s="171">
        <v>3273</v>
      </c>
      <c r="BB69" s="171">
        <v>1646</v>
      </c>
      <c r="BC69" s="171">
        <v>1627</v>
      </c>
      <c r="BD69" s="171">
        <v>3238</v>
      </c>
      <c r="BE69" s="171">
        <v>1584</v>
      </c>
      <c r="BF69" s="171">
        <v>1654</v>
      </c>
      <c r="BG69" s="171">
        <v>3231</v>
      </c>
      <c r="BH69" s="171">
        <v>1603</v>
      </c>
      <c r="BI69" s="171">
        <v>1628</v>
      </c>
      <c r="BJ69" s="157">
        <v>40</v>
      </c>
    </row>
    <row r="70" spans="1:65" ht="11.25" customHeight="1" x14ac:dyDescent="0.15">
      <c r="A70" s="129">
        <v>41</v>
      </c>
      <c r="B70" s="162">
        <v>3248</v>
      </c>
      <c r="C70" s="162">
        <v>1586</v>
      </c>
      <c r="D70" s="162">
        <v>1662</v>
      </c>
      <c r="E70" s="160">
        <v>3073</v>
      </c>
      <c r="F70" s="162">
        <v>1501</v>
      </c>
      <c r="G70" s="162">
        <v>1572</v>
      </c>
      <c r="H70" s="160">
        <v>3205</v>
      </c>
      <c r="I70" s="162">
        <v>1633</v>
      </c>
      <c r="J70" s="162">
        <v>1572</v>
      </c>
      <c r="K70" s="160">
        <v>3122</v>
      </c>
      <c r="L70" s="162">
        <v>1589</v>
      </c>
      <c r="M70" s="162">
        <v>1533</v>
      </c>
      <c r="N70" s="160">
        <v>3042</v>
      </c>
      <c r="O70" s="181">
        <v>1534</v>
      </c>
      <c r="P70" s="181">
        <v>1508</v>
      </c>
      <c r="Q70" s="160">
        <v>3263</v>
      </c>
      <c r="R70" s="159">
        <v>1584</v>
      </c>
      <c r="S70" s="159">
        <v>1679</v>
      </c>
      <c r="T70" s="160">
        <v>2630</v>
      </c>
      <c r="U70" s="171">
        <v>1281</v>
      </c>
      <c r="V70" s="171">
        <v>1349</v>
      </c>
      <c r="W70" s="160">
        <v>3374</v>
      </c>
      <c r="X70" s="171">
        <v>1656</v>
      </c>
      <c r="Y70" s="171">
        <v>1718</v>
      </c>
      <c r="Z70" s="160">
        <v>3144</v>
      </c>
      <c r="AA70" s="171">
        <v>1639</v>
      </c>
      <c r="AB70" s="171">
        <v>1505</v>
      </c>
      <c r="AC70" s="169">
        <v>3264</v>
      </c>
      <c r="AD70" s="169">
        <v>1611</v>
      </c>
      <c r="AE70" s="169">
        <v>1653</v>
      </c>
      <c r="AF70" s="171">
        <v>3486</v>
      </c>
      <c r="AG70" s="171">
        <v>1783</v>
      </c>
      <c r="AH70" s="171">
        <v>1703</v>
      </c>
      <c r="AI70" s="171">
        <v>3369</v>
      </c>
      <c r="AJ70" s="171">
        <v>1682</v>
      </c>
      <c r="AK70" s="171">
        <v>1687</v>
      </c>
      <c r="AL70" s="171">
        <v>3578</v>
      </c>
      <c r="AM70" s="171">
        <v>1792</v>
      </c>
      <c r="AN70" s="171">
        <v>1786</v>
      </c>
      <c r="AO70" s="171">
        <v>3565</v>
      </c>
      <c r="AP70" s="171">
        <v>1749</v>
      </c>
      <c r="AQ70" s="171">
        <v>1816</v>
      </c>
      <c r="AR70" s="171">
        <v>3765</v>
      </c>
      <c r="AS70" s="171">
        <v>1851</v>
      </c>
      <c r="AT70" s="171">
        <v>1914</v>
      </c>
      <c r="AU70" s="171">
        <v>3636</v>
      </c>
      <c r="AV70" s="171">
        <v>1814</v>
      </c>
      <c r="AW70" s="171">
        <v>1822</v>
      </c>
      <c r="AX70" s="171">
        <v>3499</v>
      </c>
      <c r="AY70" s="171">
        <v>1778</v>
      </c>
      <c r="AZ70" s="171">
        <v>1721</v>
      </c>
      <c r="BA70" s="171">
        <v>3476</v>
      </c>
      <c r="BB70" s="171">
        <v>1742</v>
      </c>
      <c r="BC70" s="171">
        <v>1734</v>
      </c>
      <c r="BD70" s="171">
        <v>3298</v>
      </c>
      <c r="BE70" s="171">
        <v>1659</v>
      </c>
      <c r="BF70" s="171">
        <v>1639</v>
      </c>
      <c r="BG70" s="171">
        <v>3242</v>
      </c>
      <c r="BH70" s="171">
        <v>1588</v>
      </c>
      <c r="BI70" s="171">
        <v>1654</v>
      </c>
      <c r="BJ70" s="157">
        <v>41</v>
      </c>
    </row>
    <row r="71" spans="1:65" ht="11.25" customHeight="1" x14ac:dyDescent="0.15">
      <c r="A71" s="129">
        <v>42</v>
      </c>
      <c r="B71" s="162">
        <v>3296</v>
      </c>
      <c r="C71" s="162">
        <v>1630</v>
      </c>
      <c r="D71" s="162">
        <v>1666</v>
      </c>
      <c r="E71" s="160">
        <v>3251</v>
      </c>
      <c r="F71" s="162">
        <v>1591</v>
      </c>
      <c r="G71" s="162">
        <v>1660</v>
      </c>
      <c r="H71" s="160">
        <v>3108</v>
      </c>
      <c r="I71" s="162">
        <v>1534</v>
      </c>
      <c r="J71" s="162">
        <v>1574</v>
      </c>
      <c r="K71" s="160">
        <v>3212</v>
      </c>
      <c r="L71" s="162">
        <v>1631</v>
      </c>
      <c r="M71" s="162">
        <v>1581</v>
      </c>
      <c r="N71" s="160">
        <v>3118</v>
      </c>
      <c r="O71" s="181">
        <v>1592</v>
      </c>
      <c r="P71" s="181">
        <v>1526</v>
      </c>
      <c r="Q71" s="160">
        <v>3044</v>
      </c>
      <c r="R71" s="159">
        <v>1543</v>
      </c>
      <c r="S71" s="159">
        <v>1501</v>
      </c>
      <c r="T71" s="160">
        <v>3251</v>
      </c>
      <c r="U71" s="171">
        <v>1576</v>
      </c>
      <c r="V71" s="171">
        <v>1675</v>
      </c>
      <c r="W71" s="160">
        <v>2647</v>
      </c>
      <c r="X71" s="171">
        <v>1290</v>
      </c>
      <c r="Y71" s="171">
        <v>1357</v>
      </c>
      <c r="Z71" s="160">
        <v>3369</v>
      </c>
      <c r="AA71" s="171">
        <v>1649</v>
      </c>
      <c r="AB71" s="171">
        <v>1720</v>
      </c>
      <c r="AC71" s="169">
        <v>3176</v>
      </c>
      <c r="AD71" s="169">
        <v>1639</v>
      </c>
      <c r="AE71" s="169">
        <v>1537</v>
      </c>
      <c r="AF71" s="171">
        <v>3279</v>
      </c>
      <c r="AG71" s="171">
        <v>1625</v>
      </c>
      <c r="AH71" s="171">
        <v>1654</v>
      </c>
      <c r="AI71" s="171">
        <v>3487</v>
      </c>
      <c r="AJ71" s="171">
        <v>1784</v>
      </c>
      <c r="AK71" s="171">
        <v>1703</v>
      </c>
      <c r="AL71" s="171">
        <v>3388</v>
      </c>
      <c r="AM71" s="171">
        <v>1686</v>
      </c>
      <c r="AN71" s="171">
        <v>1702</v>
      </c>
      <c r="AO71" s="171">
        <v>3590</v>
      </c>
      <c r="AP71" s="171">
        <v>1805</v>
      </c>
      <c r="AQ71" s="171">
        <v>1785</v>
      </c>
      <c r="AR71" s="171">
        <v>3641</v>
      </c>
      <c r="AS71" s="171">
        <v>1798</v>
      </c>
      <c r="AT71" s="171">
        <v>1843</v>
      </c>
      <c r="AU71" s="171">
        <v>3777</v>
      </c>
      <c r="AV71" s="171">
        <v>1853</v>
      </c>
      <c r="AW71" s="171">
        <v>1924</v>
      </c>
      <c r="AX71" s="171">
        <v>3615</v>
      </c>
      <c r="AY71" s="171">
        <v>1809</v>
      </c>
      <c r="AZ71" s="171">
        <v>1806</v>
      </c>
      <c r="BA71" s="171">
        <v>3501</v>
      </c>
      <c r="BB71" s="171">
        <v>1781</v>
      </c>
      <c r="BC71" s="171">
        <v>1720</v>
      </c>
      <c r="BD71" s="171">
        <v>3474</v>
      </c>
      <c r="BE71" s="171">
        <v>1742</v>
      </c>
      <c r="BF71" s="171">
        <v>1732</v>
      </c>
      <c r="BG71" s="171">
        <v>3308</v>
      </c>
      <c r="BH71" s="171">
        <v>1670</v>
      </c>
      <c r="BI71" s="171">
        <v>1638</v>
      </c>
      <c r="BJ71" s="157">
        <v>42</v>
      </c>
    </row>
    <row r="72" spans="1:65" ht="11.25" customHeight="1" x14ac:dyDescent="0.15">
      <c r="A72" s="129">
        <v>43</v>
      </c>
      <c r="B72" s="162">
        <v>3336</v>
      </c>
      <c r="C72" s="162">
        <v>1663</v>
      </c>
      <c r="D72" s="162">
        <v>1673</v>
      </c>
      <c r="E72" s="160">
        <v>3323</v>
      </c>
      <c r="F72" s="162">
        <v>1641</v>
      </c>
      <c r="G72" s="162">
        <v>1682</v>
      </c>
      <c r="H72" s="160">
        <v>3247</v>
      </c>
      <c r="I72" s="162">
        <v>1579</v>
      </c>
      <c r="J72" s="162">
        <v>1668</v>
      </c>
      <c r="K72" s="160">
        <v>3114</v>
      </c>
      <c r="L72" s="162">
        <v>1542</v>
      </c>
      <c r="M72" s="162">
        <v>1572</v>
      </c>
      <c r="N72" s="160">
        <v>3184</v>
      </c>
      <c r="O72" s="181">
        <v>1608</v>
      </c>
      <c r="P72" s="181">
        <v>1576</v>
      </c>
      <c r="Q72" s="160">
        <v>3128</v>
      </c>
      <c r="R72" s="159">
        <v>1596</v>
      </c>
      <c r="S72" s="159">
        <v>1532</v>
      </c>
      <c r="T72" s="160">
        <v>3034</v>
      </c>
      <c r="U72" s="171">
        <v>1532</v>
      </c>
      <c r="V72" s="171">
        <v>1502</v>
      </c>
      <c r="W72" s="160">
        <v>3240</v>
      </c>
      <c r="X72" s="171">
        <v>1569</v>
      </c>
      <c r="Y72" s="171">
        <v>1671</v>
      </c>
      <c r="Z72" s="160">
        <v>2645</v>
      </c>
      <c r="AA72" s="171">
        <v>1294</v>
      </c>
      <c r="AB72" s="171">
        <v>1351</v>
      </c>
      <c r="AC72" s="169">
        <v>3370</v>
      </c>
      <c r="AD72" s="169">
        <v>1654</v>
      </c>
      <c r="AE72" s="169">
        <v>1716</v>
      </c>
      <c r="AF72" s="171">
        <v>3181</v>
      </c>
      <c r="AG72" s="171">
        <v>1642</v>
      </c>
      <c r="AH72" s="171">
        <v>1539</v>
      </c>
      <c r="AI72" s="171">
        <v>3272</v>
      </c>
      <c r="AJ72" s="171">
        <v>1627</v>
      </c>
      <c r="AK72" s="171">
        <v>1645</v>
      </c>
      <c r="AL72" s="171">
        <v>3492</v>
      </c>
      <c r="AM72" s="171">
        <v>1792</v>
      </c>
      <c r="AN72" s="171">
        <v>1700</v>
      </c>
      <c r="AO72" s="171">
        <v>3390</v>
      </c>
      <c r="AP72" s="171">
        <v>1700</v>
      </c>
      <c r="AQ72" s="171">
        <v>1690</v>
      </c>
      <c r="AR72" s="171">
        <v>3587</v>
      </c>
      <c r="AS72" s="171">
        <v>1805</v>
      </c>
      <c r="AT72" s="171">
        <v>1782</v>
      </c>
      <c r="AU72" s="171">
        <v>3667</v>
      </c>
      <c r="AV72" s="171">
        <v>1821</v>
      </c>
      <c r="AW72" s="171">
        <v>1846</v>
      </c>
      <c r="AX72" s="171">
        <v>3758</v>
      </c>
      <c r="AY72" s="171">
        <v>1839</v>
      </c>
      <c r="AZ72" s="171">
        <v>1919</v>
      </c>
      <c r="BA72" s="171">
        <v>3612</v>
      </c>
      <c r="BB72" s="171">
        <v>1807</v>
      </c>
      <c r="BC72" s="171">
        <v>1805</v>
      </c>
      <c r="BD72" s="171">
        <v>3492</v>
      </c>
      <c r="BE72" s="171">
        <v>1782</v>
      </c>
      <c r="BF72" s="171">
        <v>1710</v>
      </c>
      <c r="BG72" s="171">
        <v>3466</v>
      </c>
      <c r="BH72" s="171">
        <v>1735</v>
      </c>
      <c r="BI72" s="171">
        <v>1731</v>
      </c>
      <c r="BJ72" s="157">
        <v>43</v>
      </c>
    </row>
    <row r="73" spans="1:65" ht="11.25" customHeight="1" x14ac:dyDescent="0.15">
      <c r="A73" s="129">
        <v>44</v>
      </c>
      <c r="B73" s="162">
        <v>3241</v>
      </c>
      <c r="C73" s="162">
        <v>1644</v>
      </c>
      <c r="D73" s="162">
        <v>1597</v>
      </c>
      <c r="E73" s="160">
        <v>3324</v>
      </c>
      <c r="F73" s="162">
        <v>1662</v>
      </c>
      <c r="G73" s="162">
        <v>1662</v>
      </c>
      <c r="H73" s="160">
        <v>3314</v>
      </c>
      <c r="I73" s="162">
        <v>1639</v>
      </c>
      <c r="J73" s="162">
        <v>1675</v>
      </c>
      <c r="K73" s="160">
        <v>3241</v>
      </c>
      <c r="L73" s="162">
        <v>1579</v>
      </c>
      <c r="M73" s="162">
        <v>1662</v>
      </c>
      <c r="N73" s="160">
        <v>3124</v>
      </c>
      <c r="O73" s="181">
        <v>1523</v>
      </c>
      <c r="P73" s="181">
        <v>1601</v>
      </c>
      <c r="Q73" s="160">
        <v>3191</v>
      </c>
      <c r="R73" s="159">
        <v>1615</v>
      </c>
      <c r="S73" s="159">
        <v>1576</v>
      </c>
      <c r="T73" s="160">
        <v>3117</v>
      </c>
      <c r="U73" s="171">
        <v>1582</v>
      </c>
      <c r="V73" s="171">
        <v>1535</v>
      </c>
      <c r="W73" s="160">
        <v>3044</v>
      </c>
      <c r="X73" s="171">
        <v>1526</v>
      </c>
      <c r="Y73" s="171">
        <v>1518</v>
      </c>
      <c r="Z73" s="160">
        <v>3263</v>
      </c>
      <c r="AA73" s="171">
        <v>1576</v>
      </c>
      <c r="AB73" s="171">
        <v>1687</v>
      </c>
      <c r="AC73" s="169">
        <v>2621</v>
      </c>
      <c r="AD73" s="169">
        <v>1303</v>
      </c>
      <c r="AE73" s="169">
        <v>1318</v>
      </c>
      <c r="AF73" s="171">
        <v>3381</v>
      </c>
      <c r="AG73" s="171">
        <v>1657</v>
      </c>
      <c r="AH73" s="171">
        <v>1724</v>
      </c>
      <c r="AI73" s="171">
        <v>3222</v>
      </c>
      <c r="AJ73" s="171">
        <v>1674</v>
      </c>
      <c r="AK73" s="171">
        <v>1548</v>
      </c>
      <c r="AL73" s="171">
        <v>3292</v>
      </c>
      <c r="AM73" s="171">
        <v>1636</v>
      </c>
      <c r="AN73" s="171">
        <v>1656</v>
      </c>
      <c r="AO73" s="171">
        <v>3474</v>
      </c>
      <c r="AP73" s="171">
        <v>1772</v>
      </c>
      <c r="AQ73" s="171">
        <v>1702</v>
      </c>
      <c r="AR73" s="171">
        <v>3424</v>
      </c>
      <c r="AS73" s="171">
        <v>1723</v>
      </c>
      <c r="AT73" s="171">
        <v>1701</v>
      </c>
      <c r="AU73" s="171">
        <v>3582</v>
      </c>
      <c r="AV73" s="171">
        <v>1799</v>
      </c>
      <c r="AW73" s="171">
        <v>1783</v>
      </c>
      <c r="AX73" s="171">
        <v>3641</v>
      </c>
      <c r="AY73" s="171">
        <v>1808</v>
      </c>
      <c r="AZ73" s="171">
        <v>1833</v>
      </c>
      <c r="BA73" s="171">
        <v>3736</v>
      </c>
      <c r="BB73" s="171">
        <v>1834</v>
      </c>
      <c r="BC73" s="171">
        <v>1902</v>
      </c>
      <c r="BD73" s="171">
        <v>3622</v>
      </c>
      <c r="BE73" s="171">
        <v>1812</v>
      </c>
      <c r="BF73" s="171">
        <v>1810</v>
      </c>
      <c r="BG73" s="171">
        <v>3492</v>
      </c>
      <c r="BH73" s="171">
        <v>1774</v>
      </c>
      <c r="BI73" s="171">
        <v>1718</v>
      </c>
      <c r="BJ73" s="157">
        <v>44</v>
      </c>
    </row>
    <row r="74" spans="1:65" ht="9" customHeight="1" x14ac:dyDescent="0.15">
      <c r="A74" s="155"/>
      <c r="B74" s="154"/>
      <c r="C74" s="154"/>
      <c r="D74" s="154"/>
      <c r="E74" s="154"/>
      <c r="F74" s="154"/>
      <c r="G74" s="154"/>
      <c r="H74" s="154"/>
      <c r="I74" s="154"/>
      <c r="J74" s="154"/>
      <c r="K74" s="154"/>
      <c r="L74" s="154"/>
      <c r="M74" s="154"/>
      <c r="N74" s="154"/>
      <c r="O74" s="154"/>
      <c r="P74" s="154"/>
      <c r="Q74" s="154"/>
      <c r="R74" s="153"/>
      <c r="S74" s="153"/>
      <c r="T74" s="154"/>
      <c r="U74" s="153"/>
      <c r="V74" s="153"/>
      <c r="W74" s="154"/>
      <c r="X74" s="153"/>
      <c r="Y74" s="153"/>
      <c r="Z74" s="154"/>
      <c r="AA74" s="153"/>
      <c r="AB74" s="153"/>
      <c r="AC74" s="153"/>
      <c r="AD74" s="153"/>
      <c r="AE74" s="153"/>
      <c r="AF74" s="153"/>
      <c r="AG74" s="153"/>
      <c r="AH74" s="153"/>
      <c r="AI74" s="153"/>
      <c r="AJ74" s="153"/>
      <c r="AK74" s="153"/>
      <c r="AL74" s="153"/>
      <c r="AM74" s="153"/>
      <c r="AN74" s="153"/>
      <c r="AO74" s="153"/>
      <c r="AP74" s="153"/>
      <c r="AQ74" s="153"/>
      <c r="AR74" s="153"/>
      <c r="AS74" s="153"/>
      <c r="AT74" s="153"/>
      <c r="AU74" s="153"/>
      <c r="AV74" s="153"/>
      <c r="AW74" s="153"/>
      <c r="AX74" s="153"/>
      <c r="AY74" s="153"/>
      <c r="AZ74" s="153"/>
      <c r="BA74" s="153"/>
      <c r="BB74" s="153"/>
      <c r="BC74" s="153"/>
      <c r="BD74" s="153"/>
      <c r="BE74" s="153"/>
      <c r="BF74" s="153"/>
      <c r="BG74" s="153"/>
      <c r="BH74" s="153"/>
      <c r="BI74" s="153"/>
      <c r="BJ74" s="152"/>
    </row>
    <row r="75" spans="1:65" x14ac:dyDescent="0.15">
      <c r="A75" s="67" t="s">
        <v>226</v>
      </c>
      <c r="B75" s="162"/>
      <c r="C75" s="162"/>
      <c r="D75" s="162"/>
      <c r="E75" s="162"/>
      <c r="F75" s="162"/>
      <c r="G75" s="162"/>
      <c r="H75" s="162"/>
      <c r="I75" s="162"/>
      <c r="J75" s="162"/>
      <c r="K75" s="162"/>
      <c r="L75" s="162"/>
      <c r="M75" s="162"/>
      <c r="N75" s="162"/>
      <c r="O75" s="162"/>
      <c r="P75" s="162"/>
      <c r="Q75" s="162"/>
      <c r="R75" s="161"/>
      <c r="S75" s="161"/>
      <c r="T75" s="162"/>
      <c r="U75" s="161"/>
      <c r="V75" s="161"/>
      <c r="W75" s="162"/>
      <c r="X75" s="161"/>
      <c r="Y75" s="161"/>
      <c r="Z75" s="162"/>
      <c r="AA75" s="161"/>
      <c r="AB75" s="161"/>
      <c r="AC75" s="161"/>
      <c r="AD75" s="161"/>
      <c r="AE75" s="161"/>
      <c r="AF75" s="161"/>
      <c r="AG75" s="161"/>
      <c r="AH75" s="161"/>
      <c r="AI75" s="161"/>
      <c r="AJ75" s="161"/>
      <c r="AK75" s="161"/>
      <c r="AL75" s="161"/>
      <c r="AM75" s="161"/>
      <c r="AN75" s="161"/>
      <c r="AO75" s="161"/>
      <c r="AP75" s="161"/>
      <c r="AQ75" s="161"/>
      <c r="AR75" s="161"/>
      <c r="AS75" s="161"/>
      <c r="AT75" s="161"/>
      <c r="AU75" s="161"/>
      <c r="AV75" s="161"/>
      <c r="AW75" s="161"/>
      <c r="AX75" s="161"/>
      <c r="AY75" s="161"/>
      <c r="AZ75" s="161"/>
      <c r="BA75" s="161"/>
      <c r="BB75" s="161"/>
      <c r="BC75" s="161"/>
      <c r="BD75" s="161"/>
      <c r="BE75" s="161"/>
      <c r="BF75" s="161"/>
      <c r="BG75" s="161"/>
      <c r="BH75" s="161"/>
      <c r="BI75" s="161"/>
      <c r="BJ75" s="67" t="s">
        <v>162</v>
      </c>
    </row>
    <row r="76" spans="1:65" ht="36.75" customHeight="1" x14ac:dyDescent="0.15">
      <c r="A76" s="67"/>
      <c r="B76" s="162"/>
      <c r="C76" s="162"/>
      <c r="D76" s="162"/>
      <c r="E76" s="162"/>
      <c r="F76" s="162"/>
      <c r="G76" s="162"/>
      <c r="H76" s="162"/>
      <c r="I76" s="162"/>
      <c r="J76" s="162"/>
      <c r="K76" s="162"/>
      <c r="L76" s="162"/>
      <c r="M76" s="162"/>
      <c r="N76" s="162"/>
      <c r="O76" s="162"/>
      <c r="P76" s="162"/>
      <c r="Q76" s="162"/>
      <c r="R76" s="161"/>
      <c r="S76" s="161"/>
      <c r="T76" s="162"/>
      <c r="U76" s="161"/>
      <c r="V76" s="161"/>
      <c r="W76" s="162"/>
      <c r="X76" s="161"/>
      <c r="Y76" s="161"/>
      <c r="Z76" s="162"/>
      <c r="AA76" s="161"/>
      <c r="AB76" s="161"/>
      <c r="AC76" s="161"/>
      <c r="AD76" s="161"/>
      <c r="AE76" s="161"/>
      <c r="AF76" s="161"/>
      <c r="AG76" s="161"/>
      <c r="AH76" s="161"/>
      <c r="AI76" s="161"/>
      <c r="AJ76" s="161"/>
      <c r="AK76" s="161"/>
      <c r="AL76" s="161"/>
      <c r="AM76" s="161"/>
      <c r="AN76" s="161"/>
      <c r="AO76" s="161"/>
      <c r="AP76" s="161"/>
      <c r="AQ76" s="161"/>
      <c r="AR76" s="161"/>
      <c r="AS76" s="161"/>
      <c r="AT76" s="161"/>
      <c r="AU76" s="161"/>
      <c r="AV76" s="161"/>
      <c r="AW76" s="161"/>
      <c r="AX76" s="161"/>
      <c r="AY76" s="161"/>
      <c r="AZ76" s="161"/>
      <c r="BA76" s="161"/>
      <c r="BB76" s="161"/>
      <c r="BC76" s="161"/>
      <c r="BD76" s="161"/>
      <c r="BE76" s="161"/>
      <c r="BF76" s="161"/>
      <c r="BG76" s="161"/>
      <c r="BH76" s="161"/>
      <c r="BI76" s="161"/>
      <c r="BJ76" s="67"/>
    </row>
    <row r="77" spans="1:65" x14ac:dyDescent="0.15">
      <c r="A77" s="144"/>
      <c r="B77" s="160"/>
      <c r="C77" s="160"/>
      <c r="D77" s="160"/>
      <c r="E77" s="160"/>
      <c r="F77" s="160"/>
      <c r="G77" s="160"/>
      <c r="H77" s="160"/>
      <c r="I77" s="160"/>
      <c r="J77" s="160"/>
      <c r="K77" s="160"/>
      <c r="L77" s="160"/>
      <c r="M77" s="160"/>
      <c r="N77" s="160"/>
      <c r="O77" s="160"/>
      <c r="P77" s="160"/>
      <c r="Q77" s="160"/>
      <c r="R77" s="159"/>
      <c r="S77" s="159"/>
      <c r="T77" s="160"/>
      <c r="U77" s="159"/>
      <c r="V77" s="159"/>
      <c r="W77" s="160"/>
      <c r="X77" s="159"/>
      <c r="Y77" s="159"/>
      <c r="Z77" s="160"/>
      <c r="AA77" s="159"/>
      <c r="AB77" s="159"/>
      <c r="AC77" s="159"/>
      <c r="AD77" s="159"/>
      <c r="AE77" s="159"/>
      <c r="AF77" s="159"/>
      <c r="AG77" s="159"/>
      <c r="AH77" s="159"/>
      <c r="AI77" s="159"/>
      <c r="AJ77" s="159"/>
      <c r="AK77" s="159"/>
      <c r="AL77" s="159"/>
      <c r="AM77" s="159"/>
      <c r="AN77" s="159"/>
      <c r="AO77" s="159"/>
      <c r="AP77" s="159"/>
      <c r="AQ77" s="159"/>
      <c r="AR77" s="159"/>
      <c r="AS77" s="159"/>
      <c r="AT77" s="159"/>
      <c r="AU77" s="159"/>
      <c r="AV77" s="159"/>
      <c r="AW77" s="159"/>
      <c r="AX77" s="159"/>
      <c r="AY77" s="159"/>
      <c r="AZ77" s="159"/>
      <c r="BA77" s="159"/>
      <c r="BB77" s="159"/>
      <c r="BC77" s="159"/>
      <c r="BD77" s="159"/>
      <c r="BE77" s="159"/>
      <c r="BF77" s="159"/>
      <c r="BG77" s="159"/>
      <c r="BH77" s="159"/>
      <c r="BI77" s="159"/>
      <c r="BJ77" s="159" t="s">
        <v>262</v>
      </c>
    </row>
    <row r="78" spans="1:65" ht="6" customHeight="1" x14ac:dyDescent="0.15">
      <c r="A78" s="194"/>
      <c r="B78" s="154"/>
      <c r="C78" s="160"/>
      <c r="D78" s="160"/>
      <c r="E78" s="154"/>
      <c r="F78" s="154"/>
      <c r="G78" s="154"/>
      <c r="H78" s="154"/>
      <c r="I78" s="154"/>
      <c r="J78" s="154"/>
      <c r="K78" s="154"/>
      <c r="L78" s="154"/>
      <c r="M78" s="154"/>
      <c r="N78" s="154"/>
      <c r="O78" s="154"/>
      <c r="P78" s="154"/>
      <c r="Q78" s="154"/>
      <c r="R78" s="153"/>
      <c r="S78" s="153"/>
      <c r="T78" s="154"/>
      <c r="U78" s="153"/>
      <c r="V78" s="153"/>
      <c r="W78" s="154"/>
      <c r="X78" s="153"/>
      <c r="Y78" s="153"/>
      <c r="Z78" s="154"/>
      <c r="AA78" s="153"/>
      <c r="AB78" s="153"/>
      <c r="AC78" s="153"/>
      <c r="AD78" s="153"/>
      <c r="AE78" s="153"/>
      <c r="AF78" s="153"/>
      <c r="AG78" s="153"/>
      <c r="AH78" s="153"/>
      <c r="AI78" s="153"/>
      <c r="AJ78" s="153"/>
      <c r="AK78" s="153"/>
      <c r="AL78" s="153"/>
      <c r="AM78" s="153"/>
      <c r="AN78" s="153"/>
      <c r="AO78" s="153"/>
      <c r="AP78" s="153"/>
      <c r="AQ78" s="153"/>
      <c r="AR78" s="153"/>
      <c r="AS78" s="153"/>
      <c r="AT78" s="153"/>
      <c r="AU78" s="159"/>
      <c r="AV78" s="159"/>
      <c r="AW78" s="159"/>
      <c r="AX78" s="159"/>
      <c r="AY78" s="159"/>
      <c r="AZ78" s="159"/>
      <c r="BA78" s="159"/>
      <c r="BB78" s="159"/>
      <c r="BC78" s="159"/>
      <c r="BD78" s="159"/>
      <c r="BE78" s="159"/>
      <c r="BF78" s="159"/>
      <c r="BG78" s="159"/>
      <c r="BH78" s="159"/>
      <c r="BI78" s="159"/>
      <c r="BJ78" s="159"/>
    </row>
    <row r="79" spans="1:65" x14ac:dyDescent="0.15">
      <c r="A79" s="184"/>
      <c r="B79" s="193"/>
      <c r="C79" s="192" t="s">
        <v>261</v>
      </c>
      <c r="D79" s="191"/>
      <c r="E79" s="481" t="s">
        <v>260</v>
      </c>
      <c r="F79" s="482"/>
      <c r="G79" s="483"/>
      <c r="H79" s="481" t="s">
        <v>259</v>
      </c>
      <c r="I79" s="482"/>
      <c r="J79" s="483"/>
      <c r="K79" s="481" t="s">
        <v>258</v>
      </c>
      <c r="L79" s="482"/>
      <c r="M79" s="483"/>
      <c r="N79" s="477" t="s">
        <v>257</v>
      </c>
      <c r="O79" s="478"/>
      <c r="P79" s="479"/>
      <c r="Q79" s="477" t="s">
        <v>256</v>
      </c>
      <c r="R79" s="478"/>
      <c r="S79" s="479"/>
      <c r="T79" s="477" t="s">
        <v>255</v>
      </c>
      <c r="U79" s="478"/>
      <c r="V79" s="479"/>
      <c r="W79" s="477" t="s">
        <v>254</v>
      </c>
      <c r="X79" s="478"/>
      <c r="Y79" s="479"/>
      <c r="Z79" s="477" t="s">
        <v>253</v>
      </c>
      <c r="AA79" s="478"/>
      <c r="AB79" s="479"/>
      <c r="AC79" s="477" t="s">
        <v>252</v>
      </c>
      <c r="AD79" s="478"/>
      <c r="AE79" s="479"/>
      <c r="AF79" s="477" t="s">
        <v>251</v>
      </c>
      <c r="AG79" s="478"/>
      <c r="AH79" s="479"/>
      <c r="AI79" s="477" t="s">
        <v>250</v>
      </c>
      <c r="AJ79" s="478"/>
      <c r="AK79" s="479"/>
      <c r="AL79" s="477" t="s">
        <v>249</v>
      </c>
      <c r="AM79" s="478"/>
      <c r="AN79" s="479"/>
      <c r="AO79" s="477" t="s">
        <v>248</v>
      </c>
      <c r="AP79" s="478"/>
      <c r="AQ79" s="479"/>
      <c r="AR79" s="477" t="s">
        <v>247</v>
      </c>
      <c r="AS79" s="478"/>
      <c r="AT79" s="479"/>
      <c r="AU79" s="477" t="s">
        <v>246</v>
      </c>
      <c r="AV79" s="478"/>
      <c r="AW79" s="479"/>
      <c r="AX79" s="477" t="s">
        <v>245</v>
      </c>
      <c r="AY79" s="478"/>
      <c r="AZ79" s="479"/>
      <c r="BA79" s="477" t="s">
        <v>244</v>
      </c>
      <c r="BB79" s="478"/>
      <c r="BC79" s="479"/>
      <c r="BD79" s="477" t="s">
        <v>272</v>
      </c>
      <c r="BE79" s="478"/>
      <c r="BF79" s="479"/>
      <c r="BG79" s="477" t="s">
        <v>2088</v>
      </c>
      <c r="BH79" s="478"/>
      <c r="BI79" s="479"/>
      <c r="BJ79" s="475" t="s">
        <v>243</v>
      </c>
    </row>
    <row r="80" spans="1:65" x14ac:dyDescent="0.15">
      <c r="A80" s="190" t="s">
        <v>243</v>
      </c>
      <c r="B80" s="189" t="s">
        <v>241</v>
      </c>
      <c r="C80" s="189" t="s">
        <v>87</v>
      </c>
      <c r="D80" s="188" t="s">
        <v>86</v>
      </c>
      <c r="E80" s="189" t="s">
        <v>241</v>
      </c>
      <c r="F80" s="189" t="s">
        <v>87</v>
      </c>
      <c r="G80" s="188" t="s">
        <v>86</v>
      </c>
      <c r="H80" s="189" t="s">
        <v>241</v>
      </c>
      <c r="I80" s="189" t="s">
        <v>87</v>
      </c>
      <c r="J80" s="188" t="s">
        <v>86</v>
      </c>
      <c r="K80" s="189" t="s">
        <v>241</v>
      </c>
      <c r="L80" s="189" t="s">
        <v>87</v>
      </c>
      <c r="M80" s="188" t="s">
        <v>86</v>
      </c>
      <c r="N80" s="189" t="s">
        <v>241</v>
      </c>
      <c r="O80" s="189" t="s">
        <v>87</v>
      </c>
      <c r="P80" s="188" t="s">
        <v>86</v>
      </c>
      <c r="Q80" s="189" t="s">
        <v>241</v>
      </c>
      <c r="R80" s="189" t="s">
        <v>87</v>
      </c>
      <c r="S80" s="188" t="s">
        <v>86</v>
      </c>
      <c r="T80" s="189" t="s">
        <v>241</v>
      </c>
      <c r="U80" s="189" t="s">
        <v>87</v>
      </c>
      <c r="V80" s="188" t="s">
        <v>86</v>
      </c>
      <c r="W80" s="189" t="s">
        <v>241</v>
      </c>
      <c r="X80" s="189" t="s">
        <v>87</v>
      </c>
      <c r="Y80" s="188" t="s">
        <v>86</v>
      </c>
      <c r="Z80" s="189" t="s">
        <v>241</v>
      </c>
      <c r="AA80" s="189" t="s">
        <v>87</v>
      </c>
      <c r="AB80" s="188" t="s">
        <v>86</v>
      </c>
      <c r="AC80" s="186" t="s">
        <v>241</v>
      </c>
      <c r="AD80" s="186" t="s">
        <v>87</v>
      </c>
      <c r="AE80" s="185" t="s">
        <v>86</v>
      </c>
      <c r="AF80" s="186" t="s">
        <v>241</v>
      </c>
      <c r="AG80" s="186" t="s">
        <v>87</v>
      </c>
      <c r="AH80" s="185" t="s">
        <v>86</v>
      </c>
      <c r="AI80" s="186" t="s">
        <v>241</v>
      </c>
      <c r="AJ80" s="186" t="s">
        <v>87</v>
      </c>
      <c r="AK80" s="185" t="s">
        <v>86</v>
      </c>
      <c r="AL80" s="186" t="s">
        <v>241</v>
      </c>
      <c r="AM80" s="186" t="s">
        <v>87</v>
      </c>
      <c r="AN80" s="185" t="s">
        <v>86</v>
      </c>
      <c r="AO80" s="186" t="s">
        <v>241</v>
      </c>
      <c r="AP80" s="186" t="s">
        <v>87</v>
      </c>
      <c r="AQ80" s="185" t="s">
        <v>86</v>
      </c>
      <c r="AR80" s="186" t="s">
        <v>241</v>
      </c>
      <c r="AS80" s="186" t="s">
        <v>87</v>
      </c>
      <c r="AT80" s="185" t="s">
        <v>86</v>
      </c>
      <c r="AU80" s="187" t="s">
        <v>242</v>
      </c>
      <c r="AV80" s="187" t="s">
        <v>87</v>
      </c>
      <c r="AW80" s="187" t="s">
        <v>86</v>
      </c>
      <c r="AX80" s="186" t="s">
        <v>241</v>
      </c>
      <c r="AY80" s="186" t="s">
        <v>87</v>
      </c>
      <c r="AZ80" s="185" t="s">
        <v>86</v>
      </c>
      <c r="BA80" s="186" t="s">
        <v>241</v>
      </c>
      <c r="BB80" s="186" t="s">
        <v>87</v>
      </c>
      <c r="BC80" s="185" t="s">
        <v>86</v>
      </c>
      <c r="BD80" s="186" t="s">
        <v>241</v>
      </c>
      <c r="BE80" s="186" t="s">
        <v>87</v>
      </c>
      <c r="BF80" s="185" t="s">
        <v>86</v>
      </c>
      <c r="BG80" s="186" t="s">
        <v>241</v>
      </c>
      <c r="BH80" s="186" t="s">
        <v>87</v>
      </c>
      <c r="BI80" s="185" t="s">
        <v>86</v>
      </c>
      <c r="BJ80" s="476"/>
    </row>
    <row r="81" spans="1:65" ht="6" customHeight="1" x14ac:dyDescent="0.15">
      <c r="A81" s="184"/>
      <c r="B81" s="162"/>
      <c r="C81" s="162"/>
      <c r="D81" s="162"/>
      <c r="E81" s="162"/>
      <c r="F81" s="162"/>
      <c r="G81" s="162"/>
      <c r="H81" s="162"/>
      <c r="I81" s="162"/>
      <c r="J81" s="162"/>
      <c r="K81" s="162"/>
      <c r="L81" s="162"/>
      <c r="M81" s="162"/>
      <c r="N81" s="162"/>
      <c r="O81" s="162"/>
      <c r="P81" s="162"/>
      <c r="Q81" s="162"/>
      <c r="R81" s="161"/>
      <c r="S81" s="161"/>
      <c r="T81" s="162"/>
      <c r="U81" s="161"/>
      <c r="V81" s="161"/>
      <c r="W81" s="162"/>
      <c r="X81" s="161"/>
      <c r="Y81" s="161"/>
      <c r="Z81" s="162"/>
      <c r="AA81" s="161"/>
      <c r="AB81" s="161"/>
      <c r="AC81" s="161"/>
      <c r="AD81" s="161"/>
      <c r="AE81" s="161"/>
      <c r="AF81" s="161"/>
      <c r="AG81" s="161"/>
      <c r="AH81" s="161"/>
      <c r="AI81" s="161"/>
      <c r="AJ81" s="161"/>
      <c r="AK81" s="161"/>
      <c r="AL81" s="161"/>
      <c r="AM81" s="161"/>
      <c r="AN81" s="161"/>
      <c r="AO81" s="159"/>
      <c r="AP81" s="159"/>
      <c r="AQ81" s="161"/>
      <c r="AR81" s="159"/>
      <c r="AS81" s="159"/>
      <c r="AT81" s="161"/>
      <c r="AU81" s="161"/>
      <c r="AV81" s="161"/>
      <c r="AW81" s="161"/>
      <c r="AX81" s="161"/>
      <c r="AY81" s="161"/>
      <c r="AZ81" s="161"/>
      <c r="BA81" s="161"/>
      <c r="BB81" s="161"/>
      <c r="BC81" s="161"/>
      <c r="BD81" s="161"/>
      <c r="BE81" s="161"/>
      <c r="BF81" s="161"/>
      <c r="BG81" s="161"/>
      <c r="BH81" s="161"/>
      <c r="BI81" s="161"/>
      <c r="BJ81" s="183"/>
    </row>
    <row r="82" spans="1:65" ht="11.25" customHeight="1" x14ac:dyDescent="0.15">
      <c r="A82" s="129" t="s">
        <v>240</v>
      </c>
      <c r="B82" s="160">
        <v>17667</v>
      </c>
      <c r="C82" s="162">
        <v>8846</v>
      </c>
      <c r="D82" s="162">
        <v>8821</v>
      </c>
      <c r="E82" s="160">
        <v>17197</v>
      </c>
      <c r="F82" s="160">
        <v>8600</v>
      </c>
      <c r="G82" s="160">
        <v>8597</v>
      </c>
      <c r="H82" s="160">
        <v>16854</v>
      </c>
      <c r="I82" s="160">
        <v>8468</v>
      </c>
      <c r="J82" s="160">
        <v>8386</v>
      </c>
      <c r="K82" s="160">
        <v>16656</v>
      </c>
      <c r="L82" s="160">
        <v>8336</v>
      </c>
      <c r="M82" s="160">
        <v>8320</v>
      </c>
      <c r="N82" s="160">
        <v>16379</v>
      </c>
      <c r="O82" s="160">
        <v>8175</v>
      </c>
      <c r="P82" s="160">
        <v>8204</v>
      </c>
      <c r="Q82" s="160">
        <v>16123</v>
      </c>
      <c r="R82" s="159">
        <v>7978</v>
      </c>
      <c r="S82" s="159">
        <v>8145</v>
      </c>
      <c r="T82" s="160">
        <v>16081</v>
      </c>
      <c r="U82" s="159">
        <v>7940</v>
      </c>
      <c r="V82" s="159">
        <v>8141</v>
      </c>
      <c r="W82" s="160">
        <v>15915</v>
      </c>
      <c r="X82" s="159">
        <v>7899</v>
      </c>
      <c r="Y82" s="159">
        <v>8016</v>
      </c>
      <c r="Z82" s="160">
        <v>15631</v>
      </c>
      <c r="AA82" s="160">
        <v>7760</v>
      </c>
      <c r="AB82" s="160">
        <v>7871</v>
      </c>
      <c r="AC82" s="169">
        <v>15602</v>
      </c>
      <c r="AD82" s="169">
        <v>7735</v>
      </c>
      <c r="AE82" s="169">
        <v>7867</v>
      </c>
      <c r="AF82" s="178">
        <v>15154</v>
      </c>
      <c r="AG82" s="178">
        <v>7536</v>
      </c>
      <c r="AH82" s="178">
        <v>7618</v>
      </c>
      <c r="AI82" s="178">
        <f t="shared" ref="AI82:AQ82" si="18">SUM(AI83:AI87)</f>
        <v>15406</v>
      </c>
      <c r="AJ82" s="178">
        <f t="shared" si="18"/>
        <v>7625</v>
      </c>
      <c r="AK82" s="178">
        <f t="shared" si="18"/>
        <v>7781</v>
      </c>
      <c r="AL82" s="178">
        <f t="shared" si="18"/>
        <v>15566</v>
      </c>
      <c r="AM82" s="178">
        <f t="shared" si="18"/>
        <v>7766</v>
      </c>
      <c r="AN82" s="178">
        <f t="shared" si="18"/>
        <v>7800</v>
      </c>
      <c r="AO82" s="178">
        <f t="shared" si="18"/>
        <v>15790</v>
      </c>
      <c r="AP82" s="178">
        <f t="shared" si="18"/>
        <v>7836</v>
      </c>
      <c r="AQ82" s="178">
        <f t="shared" si="18"/>
        <v>7954</v>
      </c>
      <c r="AR82" s="178">
        <v>16045</v>
      </c>
      <c r="AS82" s="178">
        <v>8034</v>
      </c>
      <c r="AT82" s="178">
        <v>8011</v>
      </c>
      <c r="AU82" s="178">
        <v>16773</v>
      </c>
      <c r="AV82" s="178">
        <v>8429</v>
      </c>
      <c r="AW82" s="178">
        <v>8344</v>
      </c>
      <c r="AX82" s="177">
        <f t="shared" ref="AX82:BI82" si="19">SUM(AX83:AX87)</f>
        <v>16875</v>
      </c>
      <c r="AY82" s="177">
        <f t="shared" si="19"/>
        <v>8517</v>
      </c>
      <c r="AZ82" s="177">
        <f t="shared" si="19"/>
        <v>8358</v>
      </c>
      <c r="BA82" s="177">
        <f t="shared" si="19"/>
        <v>17358</v>
      </c>
      <c r="BB82" s="177">
        <f t="shared" si="19"/>
        <v>8696</v>
      </c>
      <c r="BC82" s="177">
        <f t="shared" si="19"/>
        <v>8662</v>
      </c>
      <c r="BD82" s="177">
        <f t="shared" si="19"/>
        <v>17784</v>
      </c>
      <c r="BE82" s="177">
        <f t="shared" si="19"/>
        <v>8886</v>
      </c>
      <c r="BF82" s="177">
        <f t="shared" si="19"/>
        <v>8898</v>
      </c>
      <c r="BG82" s="177">
        <f t="shared" si="19"/>
        <v>17890</v>
      </c>
      <c r="BH82" s="177">
        <f t="shared" si="19"/>
        <v>8904</v>
      </c>
      <c r="BI82" s="177">
        <f t="shared" si="19"/>
        <v>8986</v>
      </c>
      <c r="BJ82" s="157" t="s">
        <v>240</v>
      </c>
      <c r="BK82" s="175"/>
      <c r="BL82" s="175"/>
      <c r="BM82" s="175"/>
    </row>
    <row r="83" spans="1:65" ht="11.25" customHeight="1" x14ac:dyDescent="0.15">
      <c r="A83" s="129">
        <v>45</v>
      </c>
      <c r="B83" s="162">
        <v>3383</v>
      </c>
      <c r="C83" s="162">
        <v>1710</v>
      </c>
      <c r="D83" s="162">
        <v>1673</v>
      </c>
      <c r="E83" s="160">
        <v>3224</v>
      </c>
      <c r="F83" s="162">
        <v>1635</v>
      </c>
      <c r="G83" s="162">
        <v>1589</v>
      </c>
      <c r="H83" s="160">
        <v>3309</v>
      </c>
      <c r="I83" s="162">
        <v>1661</v>
      </c>
      <c r="J83" s="162">
        <v>1648</v>
      </c>
      <c r="K83" s="160">
        <v>3307</v>
      </c>
      <c r="L83" s="162">
        <v>1632</v>
      </c>
      <c r="M83" s="162">
        <v>1675</v>
      </c>
      <c r="N83" s="160">
        <v>3242</v>
      </c>
      <c r="O83" s="181">
        <v>1578</v>
      </c>
      <c r="P83" s="181">
        <v>1664</v>
      </c>
      <c r="Q83" s="160">
        <v>3124</v>
      </c>
      <c r="R83" s="159">
        <v>1517</v>
      </c>
      <c r="S83" s="159">
        <v>1607</v>
      </c>
      <c r="T83" s="160">
        <v>3180</v>
      </c>
      <c r="U83" s="171">
        <v>1602</v>
      </c>
      <c r="V83" s="171">
        <v>1578</v>
      </c>
      <c r="W83" s="160">
        <v>3126</v>
      </c>
      <c r="X83" s="171">
        <v>1594</v>
      </c>
      <c r="Y83" s="171">
        <v>1532</v>
      </c>
      <c r="Z83" s="160">
        <v>3036</v>
      </c>
      <c r="AA83" s="171">
        <v>1518</v>
      </c>
      <c r="AB83" s="171">
        <v>1518</v>
      </c>
      <c r="AC83" s="169">
        <v>3279</v>
      </c>
      <c r="AD83" s="169">
        <v>1590</v>
      </c>
      <c r="AE83" s="169">
        <v>1689</v>
      </c>
      <c r="AF83" s="159">
        <v>2611</v>
      </c>
      <c r="AG83" s="159">
        <v>1285</v>
      </c>
      <c r="AH83" s="159">
        <v>1326</v>
      </c>
      <c r="AI83" s="171">
        <v>3393</v>
      </c>
      <c r="AJ83" s="171">
        <v>1661</v>
      </c>
      <c r="AK83" s="171">
        <v>1732</v>
      </c>
      <c r="AL83" s="171">
        <v>3213</v>
      </c>
      <c r="AM83" s="171">
        <v>1671</v>
      </c>
      <c r="AN83" s="171">
        <v>1542</v>
      </c>
      <c r="AO83" s="171">
        <v>3283</v>
      </c>
      <c r="AP83" s="171">
        <v>1628</v>
      </c>
      <c r="AQ83" s="171">
        <v>1655</v>
      </c>
      <c r="AR83" s="171">
        <v>3500</v>
      </c>
      <c r="AS83" s="171">
        <v>1778</v>
      </c>
      <c r="AT83" s="171">
        <v>1722</v>
      </c>
      <c r="AU83" s="171">
        <v>3420</v>
      </c>
      <c r="AV83" s="171">
        <v>1720</v>
      </c>
      <c r="AW83" s="171">
        <v>1700</v>
      </c>
      <c r="AX83" s="171">
        <v>3562</v>
      </c>
      <c r="AY83" s="171">
        <v>1784</v>
      </c>
      <c r="AZ83" s="171">
        <v>1778</v>
      </c>
      <c r="BA83" s="171">
        <v>3640</v>
      </c>
      <c r="BB83" s="171">
        <v>1811</v>
      </c>
      <c r="BC83" s="171">
        <v>1829</v>
      </c>
      <c r="BD83" s="171">
        <v>3732</v>
      </c>
      <c r="BE83" s="171">
        <v>1833</v>
      </c>
      <c r="BF83" s="171">
        <v>1899</v>
      </c>
      <c r="BG83" s="171">
        <v>3607</v>
      </c>
      <c r="BH83" s="171">
        <v>1808</v>
      </c>
      <c r="BI83" s="171">
        <v>1799</v>
      </c>
      <c r="BJ83" s="157">
        <v>45</v>
      </c>
    </row>
    <row r="84" spans="1:65" ht="11.25" customHeight="1" x14ac:dyDescent="0.15">
      <c r="A84" s="129">
        <v>46</v>
      </c>
      <c r="B84" s="162">
        <v>3524</v>
      </c>
      <c r="C84" s="162">
        <v>1760</v>
      </c>
      <c r="D84" s="162">
        <v>1764</v>
      </c>
      <c r="E84" s="160">
        <v>3401</v>
      </c>
      <c r="F84" s="162">
        <v>1710</v>
      </c>
      <c r="G84" s="162">
        <v>1691</v>
      </c>
      <c r="H84" s="160">
        <v>3208</v>
      </c>
      <c r="I84" s="162">
        <v>1624</v>
      </c>
      <c r="J84" s="162">
        <v>1584</v>
      </c>
      <c r="K84" s="160">
        <v>3298</v>
      </c>
      <c r="L84" s="162">
        <v>1652</v>
      </c>
      <c r="M84" s="162">
        <v>1646</v>
      </c>
      <c r="N84" s="160">
        <v>3317</v>
      </c>
      <c r="O84" s="181">
        <v>1665</v>
      </c>
      <c r="P84" s="182">
        <v>1652</v>
      </c>
      <c r="Q84" s="160">
        <v>3243</v>
      </c>
      <c r="R84" s="159">
        <v>1577</v>
      </c>
      <c r="S84" s="159">
        <v>1666</v>
      </c>
      <c r="T84" s="160">
        <v>3112</v>
      </c>
      <c r="U84" s="171">
        <v>1510</v>
      </c>
      <c r="V84" s="171">
        <v>1602</v>
      </c>
      <c r="W84" s="160">
        <v>3158</v>
      </c>
      <c r="X84" s="171">
        <v>1593</v>
      </c>
      <c r="Y84" s="171">
        <v>1565</v>
      </c>
      <c r="Z84" s="160">
        <v>3119</v>
      </c>
      <c r="AA84" s="171">
        <v>1591</v>
      </c>
      <c r="AB84" s="171">
        <v>1528</v>
      </c>
      <c r="AC84" s="169">
        <v>3050</v>
      </c>
      <c r="AD84" s="169">
        <v>1533</v>
      </c>
      <c r="AE84" s="169">
        <v>1517</v>
      </c>
      <c r="AF84" s="159">
        <v>3274</v>
      </c>
      <c r="AG84" s="159">
        <v>1599</v>
      </c>
      <c r="AH84" s="159">
        <v>1675</v>
      </c>
      <c r="AI84" s="171">
        <v>2620</v>
      </c>
      <c r="AJ84" s="171">
        <v>1281</v>
      </c>
      <c r="AK84" s="171">
        <v>1339</v>
      </c>
      <c r="AL84" s="171">
        <v>3401</v>
      </c>
      <c r="AM84" s="171">
        <v>1673</v>
      </c>
      <c r="AN84" s="171">
        <v>1728</v>
      </c>
      <c r="AO84" s="171">
        <v>3215</v>
      </c>
      <c r="AP84" s="171">
        <v>1667</v>
      </c>
      <c r="AQ84" s="171">
        <v>1548</v>
      </c>
      <c r="AR84" s="171">
        <v>3310</v>
      </c>
      <c r="AS84" s="171">
        <v>1651</v>
      </c>
      <c r="AT84" s="171">
        <v>1659</v>
      </c>
      <c r="AU84" s="171">
        <v>3497</v>
      </c>
      <c r="AV84" s="171">
        <v>1779</v>
      </c>
      <c r="AW84" s="171">
        <v>1718</v>
      </c>
      <c r="AX84" s="171">
        <v>3398</v>
      </c>
      <c r="AY84" s="171">
        <v>1700</v>
      </c>
      <c r="AZ84" s="171">
        <v>1698</v>
      </c>
      <c r="BA84" s="171">
        <v>3543</v>
      </c>
      <c r="BB84" s="171">
        <v>1766</v>
      </c>
      <c r="BC84" s="171">
        <v>1777</v>
      </c>
      <c r="BD84" s="171">
        <v>3594</v>
      </c>
      <c r="BE84" s="171">
        <v>1780</v>
      </c>
      <c r="BF84" s="171">
        <v>1814</v>
      </c>
      <c r="BG84" s="171">
        <v>3739</v>
      </c>
      <c r="BH84" s="171">
        <v>1834</v>
      </c>
      <c r="BI84" s="171">
        <v>1905</v>
      </c>
      <c r="BJ84" s="157">
        <v>46</v>
      </c>
    </row>
    <row r="85" spans="1:65" ht="11.25" customHeight="1" x14ac:dyDescent="0.15">
      <c r="A85" s="129">
        <v>47</v>
      </c>
      <c r="B85" s="162">
        <v>3464</v>
      </c>
      <c r="C85" s="162">
        <v>1736</v>
      </c>
      <c r="D85" s="162">
        <v>1728</v>
      </c>
      <c r="E85" s="160">
        <v>3505</v>
      </c>
      <c r="F85" s="162">
        <v>1747</v>
      </c>
      <c r="G85" s="162">
        <v>1758</v>
      </c>
      <c r="H85" s="160">
        <v>3386</v>
      </c>
      <c r="I85" s="162">
        <v>1705</v>
      </c>
      <c r="J85" s="162">
        <v>1681</v>
      </c>
      <c r="K85" s="160">
        <v>3201</v>
      </c>
      <c r="L85" s="162">
        <v>1625</v>
      </c>
      <c r="M85" s="162">
        <v>1576</v>
      </c>
      <c r="N85" s="160">
        <v>3270</v>
      </c>
      <c r="O85" s="181">
        <v>1627</v>
      </c>
      <c r="P85" s="181">
        <v>1643</v>
      </c>
      <c r="Q85" s="160">
        <v>3294</v>
      </c>
      <c r="R85" s="159">
        <v>1649</v>
      </c>
      <c r="S85" s="159">
        <v>1645</v>
      </c>
      <c r="T85" s="160">
        <v>3243</v>
      </c>
      <c r="U85" s="171">
        <v>1572</v>
      </c>
      <c r="V85" s="171">
        <v>1671</v>
      </c>
      <c r="W85" s="160">
        <v>3105</v>
      </c>
      <c r="X85" s="171">
        <v>1494</v>
      </c>
      <c r="Y85" s="171">
        <v>1611</v>
      </c>
      <c r="Z85" s="160">
        <v>3158</v>
      </c>
      <c r="AA85" s="171">
        <v>1582</v>
      </c>
      <c r="AB85" s="171">
        <v>1576</v>
      </c>
      <c r="AC85" s="169">
        <v>3070</v>
      </c>
      <c r="AD85" s="169">
        <v>1552</v>
      </c>
      <c r="AE85" s="169">
        <v>1518</v>
      </c>
      <c r="AF85" s="159">
        <v>3049</v>
      </c>
      <c r="AG85" s="159">
        <v>1527</v>
      </c>
      <c r="AH85" s="159">
        <v>1522</v>
      </c>
      <c r="AI85" s="171">
        <v>3269</v>
      </c>
      <c r="AJ85" s="171">
        <v>1593</v>
      </c>
      <c r="AK85" s="171">
        <v>1676</v>
      </c>
      <c r="AL85" s="171">
        <v>2612</v>
      </c>
      <c r="AM85" s="171">
        <v>1276</v>
      </c>
      <c r="AN85" s="171">
        <v>1336</v>
      </c>
      <c r="AO85" s="171">
        <v>3402</v>
      </c>
      <c r="AP85" s="171">
        <v>1673</v>
      </c>
      <c r="AQ85" s="171">
        <v>1729</v>
      </c>
      <c r="AR85" s="171">
        <v>3178</v>
      </c>
      <c r="AS85" s="171">
        <v>1631</v>
      </c>
      <c r="AT85" s="171">
        <v>1547</v>
      </c>
      <c r="AU85" s="171">
        <v>3289</v>
      </c>
      <c r="AV85" s="171">
        <v>1639</v>
      </c>
      <c r="AW85" s="171">
        <v>1650</v>
      </c>
      <c r="AX85" s="171">
        <v>3501</v>
      </c>
      <c r="AY85" s="171">
        <v>1780</v>
      </c>
      <c r="AZ85" s="171">
        <v>1721</v>
      </c>
      <c r="BA85" s="171">
        <v>3414</v>
      </c>
      <c r="BB85" s="171">
        <v>1713</v>
      </c>
      <c r="BC85" s="171">
        <v>1701</v>
      </c>
      <c r="BD85" s="171">
        <v>3544</v>
      </c>
      <c r="BE85" s="171">
        <v>1773</v>
      </c>
      <c r="BF85" s="171">
        <v>1771</v>
      </c>
      <c r="BG85" s="171">
        <v>3574</v>
      </c>
      <c r="BH85" s="171">
        <v>1766</v>
      </c>
      <c r="BI85" s="171">
        <v>1808</v>
      </c>
      <c r="BJ85" s="157">
        <v>47</v>
      </c>
    </row>
    <row r="86" spans="1:65" ht="11.25" customHeight="1" x14ac:dyDescent="0.15">
      <c r="A86" s="129">
        <v>48</v>
      </c>
      <c r="B86" s="162">
        <v>3620</v>
      </c>
      <c r="C86" s="162">
        <v>1790</v>
      </c>
      <c r="D86" s="162">
        <v>1830</v>
      </c>
      <c r="E86" s="160">
        <v>3466</v>
      </c>
      <c r="F86" s="162">
        <v>1738</v>
      </c>
      <c r="G86" s="162">
        <v>1728</v>
      </c>
      <c r="H86" s="160">
        <v>3493</v>
      </c>
      <c r="I86" s="162">
        <v>1739</v>
      </c>
      <c r="J86" s="162">
        <v>1754</v>
      </c>
      <c r="K86" s="160">
        <v>3362</v>
      </c>
      <c r="L86" s="162">
        <v>1696</v>
      </c>
      <c r="M86" s="162">
        <v>1666</v>
      </c>
      <c r="N86" s="160">
        <v>3212</v>
      </c>
      <c r="O86" s="181">
        <v>1632</v>
      </c>
      <c r="P86" s="181">
        <v>1580</v>
      </c>
      <c r="Q86" s="160">
        <v>3271</v>
      </c>
      <c r="R86" s="159">
        <v>1616</v>
      </c>
      <c r="S86" s="159">
        <v>1655</v>
      </c>
      <c r="T86" s="160">
        <v>3284</v>
      </c>
      <c r="U86" s="171">
        <v>1649</v>
      </c>
      <c r="V86" s="171">
        <v>1635</v>
      </c>
      <c r="W86" s="160">
        <v>3245</v>
      </c>
      <c r="X86" s="171">
        <v>1577</v>
      </c>
      <c r="Y86" s="171">
        <v>1668</v>
      </c>
      <c r="Z86" s="160">
        <v>3107</v>
      </c>
      <c r="AA86" s="171">
        <v>1512</v>
      </c>
      <c r="AB86" s="171">
        <v>1595</v>
      </c>
      <c r="AC86" s="169">
        <v>3132</v>
      </c>
      <c r="AD86" s="169">
        <v>1557</v>
      </c>
      <c r="AE86" s="169">
        <v>1575</v>
      </c>
      <c r="AF86" s="159">
        <v>3083</v>
      </c>
      <c r="AG86" s="159">
        <v>1565</v>
      </c>
      <c r="AH86" s="159">
        <v>1518</v>
      </c>
      <c r="AI86" s="171">
        <v>3038</v>
      </c>
      <c r="AJ86" s="171">
        <v>1527</v>
      </c>
      <c r="AK86" s="171">
        <v>1511</v>
      </c>
      <c r="AL86" s="171">
        <v>3282</v>
      </c>
      <c r="AM86" s="171">
        <v>1596</v>
      </c>
      <c r="AN86" s="171">
        <v>1686</v>
      </c>
      <c r="AO86" s="171">
        <v>2628</v>
      </c>
      <c r="AP86" s="171">
        <v>1288</v>
      </c>
      <c r="AQ86" s="171">
        <v>1340</v>
      </c>
      <c r="AR86" s="171">
        <v>3402</v>
      </c>
      <c r="AS86" s="171">
        <v>1669</v>
      </c>
      <c r="AT86" s="171">
        <v>1733</v>
      </c>
      <c r="AU86" s="171">
        <v>3180</v>
      </c>
      <c r="AV86" s="171">
        <v>1633</v>
      </c>
      <c r="AW86" s="171">
        <v>1547</v>
      </c>
      <c r="AX86" s="171">
        <v>3267</v>
      </c>
      <c r="AY86" s="171">
        <v>1629</v>
      </c>
      <c r="AZ86" s="171">
        <v>1638</v>
      </c>
      <c r="BA86" s="171">
        <v>3503</v>
      </c>
      <c r="BB86" s="171">
        <v>1782</v>
      </c>
      <c r="BC86" s="171">
        <v>1721</v>
      </c>
      <c r="BD86" s="171">
        <v>3429</v>
      </c>
      <c r="BE86" s="171">
        <v>1722</v>
      </c>
      <c r="BF86" s="171">
        <v>1707</v>
      </c>
      <c r="BG86" s="171">
        <v>3545</v>
      </c>
      <c r="BH86" s="171">
        <v>1770</v>
      </c>
      <c r="BI86" s="171">
        <v>1775</v>
      </c>
      <c r="BJ86" s="157">
        <v>48</v>
      </c>
    </row>
    <row r="87" spans="1:65" ht="11.25" customHeight="1" x14ac:dyDescent="0.15">
      <c r="A87" s="129">
        <v>49</v>
      </c>
      <c r="B87" s="162">
        <v>3676</v>
      </c>
      <c r="C87" s="162">
        <v>1850</v>
      </c>
      <c r="D87" s="162">
        <v>1826</v>
      </c>
      <c r="E87" s="160">
        <v>3601</v>
      </c>
      <c r="F87" s="162">
        <v>1770</v>
      </c>
      <c r="G87" s="162">
        <v>1831</v>
      </c>
      <c r="H87" s="160">
        <v>3458</v>
      </c>
      <c r="I87" s="162">
        <v>1739</v>
      </c>
      <c r="J87" s="162">
        <v>1719</v>
      </c>
      <c r="K87" s="160">
        <v>3488</v>
      </c>
      <c r="L87" s="162">
        <v>1731</v>
      </c>
      <c r="M87" s="162">
        <v>1757</v>
      </c>
      <c r="N87" s="160">
        <v>3338</v>
      </c>
      <c r="O87" s="181">
        <v>1673</v>
      </c>
      <c r="P87" s="181">
        <v>1665</v>
      </c>
      <c r="Q87" s="160">
        <v>3191</v>
      </c>
      <c r="R87" s="159">
        <v>1619</v>
      </c>
      <c r="S87" s="159">
        <v>1572</v>
      </c>
      <c r="T87" s="160">
        <v>3262</v>
      </c>
      <c r="U87" s="171">
        <v>1607</v>
      </c>
      <c r="V87" s="171">
        <v>1655</v>
      </c>
      <c r="W87" s="160">
        <v>3281</v>
      </c>
      <c r="X87" s="171">
        <v>1641</v>
      </c>
      <c r="Y87" s="171">
        <v>1640</v>
      </c>
      <c r="Z87" s="160">
        <v>3211</v>
      </c>
      <c r="AA87" s="171">
        <v>1557</v>
      </c>
      <c r="AB87" s="171">
        <v>1654</v>
      </c>
      <c r="AC87" s="169">
        <v>3071</v>
      </c>
      <c r="AD87" s="169">
        <v>1503</v>
      </c>
      <c r="AE87" s="169">
        <v>1568</v>
      </c>
      <c r="AF87" s="159">
        <v>3137</v>
      </c>
      <c r="AG87" s="159">
        <v>1560</v>
      </c>
      <c r="AH87" s="159">
        <v>1577</v>
      </c>
      <c r="AI87" s="171">
        <v>3086</v>
      </c>
      <c r="AJ87" s="171">
        <v>1563</v>
      </c>
      <c r="AK87" s="171">
        <v>1523</v>
      </c>
      <c r="AL87" s="171">
        <v>3058</v>
      </c>
      <c r="AM87" s="171">
        <v>1550</v>
      </c>
      <c r="AN87" s="171">
        <v>1508</v>
      </c>
      <c r="AO87" s="171">
        <v>3262</v>
      </c>
      <c r="AP87" s="171">
        <v>1580</v>
      </c>
      <c r="AQ87" s="171">
        <v>1682</v>
      </c>
      <c r="AR87" s="171">
        <v>2655</v>
      </c>
      <c r="AS87" s="171">
        <v>1305</v>
      </c>
      <c r="AT87" s="171">
        <v>1350</v>
      </c>
      <c r="AU87" s="171">
        <v>3387</v>
      </c>
      <c r="AV87" s="171">
        <v>1658</v>
      </c>
      <c r="AW87" s="171">
        <v>1729</v>
      </c>
      <c r="AX87" s="171">
        <v>3147</v>
      </c>
      <c r="AY87" s="171">
        <v>1624</v>
      </c>
      <c r="AZ87" s="171">
        <v>1523</v>
      </c>
      <c r="BA87" s="171">
        <v>3258</v>
      </c>
      <c r="BB87" s="171">
        <v>1624</v>
      </c>
      <c r="BC87" s="171">
        <v>1634</v>
      </c>
      <c r="BD87" s="171">
        <v>3485</v>
      </c>
      <c r="BE87" s="171">
        <v>1778</v>
      </c>
      <c r="BF87" s="171">
        <v>1707</v>
      </c>
      <c r="BG87" s="171">
        <v>3425</v>
      </c>
      <c r="BH87" s="171">
        <v>1726</v>
      </c>
      <c r="BI87" s="171">
        <v>1699</v>
      </c>
      <c r="BJ87" s="157">
        <v>49</v>
      </c>
    </row>
    <row r="88" spans="1:65" ht="6.6" customHeight="1" x14ac:dyDescent="0.15">
      <c r="A88" s="129"/>
      <c r="B88" s="160"/>
      <c r="C88" s="162"/>
      <c r="D88" s="162"/>
      <c r="E88" s="160"/>
      <c r="F88" s="162"/>
      <c r="G88" s="162"/>
      <c r="H88" s="162"/>
      <c r="I88" s="162"/>
      <c r="J88" s="162"/>
      <c r="K88" s="162"/>
      <c r="L88" s="162"/>
      <c r="M88" s="162"/>
      <c r="N88" s="162"/>
      <c r="O88" s="160"/>
      <c r="P88" s="160"/>
      <c r="Q88" s="162"/>
      <c r="R88" s="159"/>
      <c r="S88" s="161"/>
      <c r="T88" s="162"/>
      <c r="U88" s="159"/>
      <c r="V88" s="161"/>
      <c r="W88" s="162"/>
      <c r="X88" s="159"/>
      <c r="Y88" s="161"/>
      <c r="Z88" s="162"/>
      <c r="AA88" s="159"/>
      <c r="AB88" s="161"/>
      <c r="AC88" s="169"/>
      <c r="AD88" s="169"/>
      <c r="AE88" s="169"/>
      <c r="AF88" s="170"/>
      <c r="AG88" s="170"/>
      <c r="AH88" s="170"/>
      <c r="AI88" s="170"/>
      <c r="AJ88" s="170"/>
      <c r="AK88" s="169"/>
      <c r="AL88" s="170"/>
      <c r="AM88" s="170"/>
      <c r="AN88" s="169"/>
      <c r="AO88" s="170"/>
      <c r="AP88" s="170"/>
      <c r="AQ88" s="169"/>
      <c r="AR88" s="170"/>
      <c r="AS88" s="170"/>
      <c r="AT88" s="169"/>
      <c r="AU88" s="169"/>
      <c r="AV88" s="169"/>
      <c r="AW88" s="169"/>
      <c r="AX88" s="169"/>
      <c r="AY88" s="169"/>
      <c r="AZ88" s="169"/>
      <c r="BA88" s="169"/>
      <c r="BB88" s="169"/>
      <c r="BC88" s="169"/>
      <c r="BD88" s="169"/>
      <c r="BE88" s="169"/>
      <c r="BF88" s="170"/>
      <c r="BG88" s="169"/>
      <c r="BH88" s="169"/>
      <c r="BI88" s="169"/>
      <c r="BJ88" s="157"/>
    </row>
    <row r="89" spans="1:65" ht="11.25" customHeight="1" x14ac:dyDescent="0.15">
      <c r="A89" s="129" t="s">
        <v>239</v>
      </c>
      <c r="B89" s="160">
        <v>21319</v>
      </c>
      <c r="C89" s="162">
        <v>10746</v>
      </c>
      <c r="D89" s="162">
        <v>10573</v>
      </c>
      <c r="E89" s="160">
        <v>20950</v>
      </c>
      <c r="F89" s="160">
        <v>10600</v>
      </c>
      <c r="G89" s="160">
        <v>10350</v>
      </c>
      <c r="H89" s="160">
        <v>20123</v>
      </c>
      <c r="I89" s="160">
        <v>10095</v>
      </c>
      <c r="J89" s="160">
        <v>10028</v>
      </c>
      <c r="K89" s="160">
        <v>19019</v>
      </c>
      <c r="L89" s="160">
        <v>9596</v>
      </c>
      <c r="M89" s="160">
        <v>9423</v>
      </c>
      <c r="N89" s="160">
        <v>18088</v>
      </c>
      <c r="O89" s="160">
        <v>9062</v>
      </c>
      <c r="P89" s="160">
        <v>9026</v>
      </c>
      <c r="Q89" s="160">
        <v>17333</v>
      </c>
      <c r="R89" s="159">
        <v>8606</v>
      </c>
      <c r="S89" s="159">
        <v>8727</v>
      </c>
      <c r="T89" s="160">
        <v>16867</v>
      </c>
      <c r="U89" s="159">
        <v>8396</v>
      </c>
      <c r="V89" s="159">
        <v>8471</v>
      </c>
      <c r="W89" s="160">
        <v>16454</v>
      </c>
      <c r="X89" s="159">
        <v>8175</v>
      </c>
      <c r="Y89" s="159">
        <v>8279</v>
      </c>
      <c r="Z89" s="160">
        <v>16310</v>
      </c>
      <c r="AA89" s="160">
        <v>8114</v>
      </c>
      <c r="AB89" s="160">
        <v>8196</v>
      </c>
      <c r="AC89" s="169">
        <v>16103</v>
      </c>
      <c r="AD89" s="169">
        <v>7939</v>
      </c>
      <c r="AE89" s="169">
        <v>8164</v>
      </c>
      <c r="AF89" s="178">
        <v>15866</v>
      </c>
      <c r="AG89" s="178">
        <v>7824</v>
      </c>
      <c r="AH89" s="178">
        <v>8042</v>
      </c>
      <c r="AI89" s="178">
        <f t="shared" ref="AI89:AQ89" si="20">SUM(AI90:AI94)</f>
        <v>15806</v>
      </c>
      <c r="AJ89" s="178">
        <f t="shared" si="20"/>
        <v>7781</v>
      </c>
      <c r="AK89" s="178">
        <f t="shared" si="20"/>
        <v>8025</v>
      </c>
      <c r="AL89" s="178">
        <f t="shared" si="20"/>
        <v>15556</v>
      </c>
      <c r="AM89" s="178">
        <f t="shared" si="20"/>
        <v>7649</v>
      </c>
      <c r="AN89" s="178">
        <f t="shared" si="20"/>
        <v>7907</v>
      </c>
      <c r="AO89" s="178">
        <f t="shared" si="20"/>
        <v>15336</v>
      </c>
      <c r="AP89" s="178">
        <f t="shared" si="20"/>
        <v>7566</v>
      </c>
      <c r="AQ89" s="178">
        <f t="shared" si="20"/>
        <v>7770</v>
      </c>
      <c r="AR89" s="178">
        <v>15595</v>
      </c>
      <c r="AS89" s="178">
        <v>7691</v>
      </c>
      <c r="AT89" s="178">
        <v>7904</v>
      </c>
      <c r="AU89" s="178">
        <v>15152</v>
      </c>
      <c r="AV89" s="178">
        <v>7498</v>
      </c>
      <c r="AW89" s="178">
        <v>7654</v>
      </c>
      <c r="AX89" s="177">
        <f t="shared" ref="AX89:BI89" si="21">SUM(AX90:AX94)</f>
        <v>15377</v>
      </c>
      <c r="AY89" s="177">
        <f t="shared" si="21"/>
        <v>7616</v>
      </c>
      <c r="AZ89" s="177">
        <f t="shared" si="21"/>
        <v>7761</v>
      </c>
      <c r="BA89" s="177">
        <f t="shared" si="21"/>
        <v>15433</v>
      </c>
      <c r="BB89" s="177">
        <f t="shared" si="21"/>
        <v>7690</v>
      </c>
      <c r="BC89" s="177">
        <f t="shared" si="21"/>
        <v>7743</v>
      </c>
      <c r="BD89" s="177">
        <f t="shared" si="21"/>
        <v>15626</v>
      </c>
      <c r="BE89" s="177">
        <f t="shared" si="21"/>
        <v>7763</v>
      </c>
      <c r="BF89" s="177">
        <f t="shared" si="21"/>
        <v>7863</v>
      </c>
      <c r="BG89" s="177">
        <f t="shared" si="21"/>
        <v>15841</v>
      </c>
      <c r="BH89" s="177">
        <f t="shared" si="21"/>
        <v>7958</v>
      </c>
      <c r="BI89" s="177">
        <f t="shared" si="21"/>
        <v>7883</v>
      </c>
      <c r="BJ89" s="157" t="s">
        <v>239</v>
      </c>
      <c r="BK89" s="175"/>
      <c r="BL89" s="175"/>
      <c r="BM89" s="175"/>
    </row>
    <row r="90" spans="1:65" ht="11.25" customHeight="1" x14ac:dyDescent="0.15">
      <c r="A90" s="129">
        <v>50</v>
      </c>
      <c r="B90" s="162">
        <v>4021</v>
      </c>
      <c r="C90" s="162">
        <v>2055</v>
      </c>
      <c r="D90" s="162">
        <v>1966</v>
      </c>
      <c r="E90" s="160">
        <v>3678</v>
      </c>
      <c r="F90" s="162">
        <v>1857</v>
      </c>
      <c r="G90" s="162">
        <v>1821</v>
      </c>
      <c r="H90" s="160">
        <v>3583</v>
      </c>
      <c r="I90" s="162">
        <v>1760</v>
      </c>
      <c r="J90" s="162">
        <v>1823</v>
      </c>
      <c r="K90" s="160">
        <v>3441</v>
      </c>
      <c r="L90" s="162">
        <v>1736</v>
      </c>
      <c r="M90" s="162">
        <v>1705</v>
      </c>
      <c r="N90" s="160">
        <v>3450</v>
      </c>
      <c r="O90" s="181">
        <v>1719</v>
      </c>
      <c r="P90" s="181">
        <v>1731</v>
      </c>
      <c r="Q90" s="160">
        <v>3320</v>
      </c>
      <c r="R90" s="159">
        <v>1653</v>
      </c>
      <c r="S90" s="159">
        <v>1667</v>
      </c>
      <c r="T90" s="160">
        <v>3191</v>
      </c>
      <c r="U90" s="171">
        <v>1617</v>
      </c>
      <c r="V90" s="171">
        <v>1574</v>
      </c>
      <c r="W90" s="160">
        <v>3232</v>
      </c>
      <c r="X90" s="171">
        <v>1586</v>
      </c>
      <c r="Y90" s="171">
        <v>1646</v>
      </c>
      <c r="Z90" s="160">
        <v>3265</v>
      </c>
      <c r="AA90" s="171">
        <v>1627</v>
      </c>
      <c r="AB90" s="171">
        <v>1638</v>
      </c>
      <c r="AC90" s="169">
        <v>3169</v>
      </c>
      <c r="AD90" s="169">
        <v>1530</v>
      </c>
      <c r="AE90" s="169">
        <v>1639</v>
      </c>
      <c r="AF90" s="159">
        <v>3053</v>
      </c>
      <c r="AG90" s="159">
        <v>1491</v>
      </c>
      <c r="AH90" s="159">
        <v>1562</v>
      </c>
      <c r="AI90" s="171">
        <v>3131</v>
      </c>
      <c r="AJ90" s="171">
        <v>1556</v>
      </c>
      <c r="AK90" s="171">
        <v>1575</v>
      </c>
      <c r="AL90" s="171">
        <v>3063</v>
      </c>
      <c r="AM90" s="171">
        <v>1539</v>
      </c>
      <c r="AN90" s="171">
        <v>1524</v>
      </c>
      <c r="AO90" s="171">
        <v>3041</v>
      </c>
      <c r="AP90" s="171">
        <v>1539</v>
      </c>
      <c r="AQ90" s="171">
        <v>1502</v>
      </c>
      <c r="AR90" s="171">
        <v>3251</v>
      </c>
      <c r="AS90" s="171">
        <v>1563</v>
      </c>
      <c r="AT90" s="171">
        <v>1688</v>
      </c>
      <c r="AU90" s="171">
        <v>2661</v>
      </c>
      <c r="AV90" s="171">
        <v>1310</v>
      </c>
      <c r="AW90" s="171">
        <v>1351</v>
      </c>
      <c r="AX90" s="171">
        <v>3395</v>
      </c>
      <c r="AY90" s="171">
        <v>1679</v>
      </c>
      <c r="AZ90" s="171">
        <v>1716</v>
      </c>
      <c r="BA90" s="171">
        <v>3136</v>
      </c>
      <c r="BB90" s="171">
        <v>1618</v>
      </c>
      <c r="BC90" s="171">
        <v>1518</v>
      </c>
      <c r="BD90" s="419">
        <v>3263</v>
      </c>
      <c r="BE90" s="419">
        <v>1625</v>
      </c>
      <c r="BF90" s="419">
        <v>1638</v>
      </c>
      <c r="BG90" s="171">
        <v>3489</v>
      </c>
      <c r="BH90" s="171">
        <v>1772</v>
      </c>
      <c r="BI90" s="171">
        <v>1717</v>
      </c>
      <c r="BJ90" s="157">
        <v>50</v>
      </c>
    </row>
    <row r="91" spans="1:65" ht="11.25" customHeight="1" x14ac:dyDescent="0.15">
      <c r="A91" s="129">
        <v>51</v>
      </c>
      <c r="B91" s="162">
        <v>4479</v>
      </c>
      <c r="C91" s="162">
        <v>2303</v>
      </c>
      <c r="D91" s="162">
        <v>2176</v>
      </c>
      <c r="E91" s="160">
        <v>4006</v>
      </c>
      <c r="F91" s="162">
        <v>2045</v>
      </c>
      <c r="G91" s="162">
        <v>1961</v>
      </c>
      <c r="H91" s="160">
        <v>3662</v>
      </c>
      <c r="I91" s="162">
        <v>1850</v>
      </c>
      <c r="J91" s="162">
        <v>1812</v>
      </c>
      <c r="K91" s="160">
        <v>3577</v>
      </c>
      <c r="L91" s="162">
        <v>1760</v>
      </c>
      <c r="M91" s="162">
        <v>1817</v>
      </c>
      <c r="N91" s="160">
        <v>3404</v>
      </c>
      <c r="O91" s="181">
        <v>1702</v>
      </c>
      <c r="P91" s="181">
        <v>1702</v>
      </c>
      <c r="Q91" s="160">
        <v>3436</v>
      </c>
      <c r="R91" s="159">
        <v>1707</v>
      </c>
      <c r="S91" s="159">
        <v>1729</v>
      </c>
      <c r="T91" s="160">
        <v>3309</v>
      </c>
      <c r="U91" s="171">
        <v>1652</v>
      </c>
      <c r="V91" s="171">
        <v>1657</v>
      </c>
      <c r="W91" s="160">
        <v>3180</v>
      </c>
      <c r="X91" s="171">
        <v>1607</v>
      </c>
      <c r="Y91" s="171">
        <v>1573</v>
      </c>
      <c r="Z91" s="160">
        <v>3212</v>
      </c>
      <c r="AA91" s="171">
        <v>1576</v>
      </c>
      <c r="AB91" s="171">
        <v>1636</v>
      </c>
      <c r="AC91" s="169">
        <v>3225</v>
      </c>
      <c r="AD91" s="169">
        <v>1597</v>
      </c>
      <c r="AE91" s="169">
        <v>1628</v>
      </c>
      <c r="AF91" s="159">
        <v>3165</v>
      </c>
      <c r="AG91" s="159">
        <v>1523</v>
      </c>
      <c r="AH91" s="159">
        <v>1642</v>
      </c>
      <c r="AI91" s="171">
        <v>3062</v>
      </c>
      <c r="AJ91" s="171">
        <v>1498</v>
      </c>
      <c r="AK91" s="171">
        <v>1564</v>
      </c>
      <c r="AL91" s="171">
        <v>3104</v>
      </c>
      <c r="AM91" s="171">
        <v>1536</v>
      </c>
      <c r="AN91" s="171">
        <v>1568</v>
      </c>
      <c r="AO91" s="171">
        <v>3058</v>
      </c>
      <c r="AP91" s="171">
        <v>1535</v>
      </c>
      <c r="AQ91" s="171">
        <v>1523</v>
      </c>
      <c r="AR91" s="171">
        <v>3044</v>
      </c>
      <c r="AS91" s="171">
        <v>1541</v>
      </c>
      <c r="AT91" s="171">
        <v>1503</v>
      </c>
      <c r="AU91" s="171">
        <v>3236</v>
      </c>
      <c r="AV91" s="171">
        <v>1552</v>
      </c>
      <c r="AW91" s="171">
        <v>1684</v>
      </c>
      <c r="AX91" s="171">
        <v>2652</v>
      </c>
      <c r="AY91" s="171">
        <v>1310</v>
      </c>
      <c r="AZ91" s="171">
        <v>1342</v>
      </c>
      <c r="BA91" s="171">
        <v>3384</v>
      </c>
      <c r="BB91" s="171">
        <v>1671</v>
      </c>
      <c r="BC91" s="171">
        <v>1713</v>
      </c>
      <c r="BD91" s="419">
        <v>3130</v>
      </c>
      <c r="BE91" s="419">
        <v>1615</v>
      </c>
      <c r="BF91" s="419">
        <v>1515</v>
      </c>
      <c r="BG91" s="171">
        <v>3249</v>
      </c>
      <c r="BH91" s="171">
        <v>1610</v>
      </c>
      <c r="BI91" s="171">
        <v>1639</v>
      </c>
      <c r="BJ91" s="157">
        <v>51</v>
      </c>
    </row>
    <row r="92" spans="1:65" ht="11.25" customHeight="1" x14ac:dyDescent="0.15">
      <c r="A92" s="129">
        <v>52</v>
      </c>
      <c r="B92" s="162">
        <v>4482</v>
      </c>
      <c r="C92" s="162">
        <v>2188</v>
      </c>
      <c r="D92" s="162">
        <v>2294</v>
      </c>
      <c r="E92" s="160">
        <v>4479</v>
      </c>
      <c r="F92" s="162">
        <v>2309</v>
      </c>
      <c r="G92" s="162">
        <v>2170</v>
      </c>
      <c r="H92" s="160">
        <v>3985</v>
      </c>
      <c r="I92" s="162">
        <v>2030</v>
      </c>
      <c r="J92" s="162">
        <v>1955</v>
      </c>
      <c r="K92" s="160">
        <v>3618</v>
      </c>
      <c r="L92" s="162">
        <v>1816</v>
      </c>
      <c r="M92" s="162">
        <v>1802</v>
      </c>
      <c r="N92" s="160">
        <v>3619</v>
      </c>
      <c r="O92" s="181">
        <v>1794</v>
      </c>
      <c r="P92" s="182">
        <v>1825</v>
      </c>
      <c r="Q92" s="160">
        <v>3371</v>
      </c>
      <c r="R92" s="159">
        <v>1669</v>
      </c>
      <c r="S92" s="159">
        <v>1702</v>
      </c>
      <c r="T92" s="160">
        <v>3429</v>
      </c>
      <c r="U92" s="171">
        <v>1698</v>
      </c>
      <c r="V92" s="171">
        <v>1731</v>
      </c>
      <c r="W92" s="160">
        <v>3289</v>
      </c>
      <c r="X92" s="171">
        <v>1636</v>
      </c>
      <c r="Y92" s="171">
        <v>1653</v>
      </c>
      <c r="Z92" s="160">
        <v>3156</v>
      </c>
      <c r="AA92" s="171">
        <v>1597</v>
      </c>
      <c r="AB92" s="171">
        <v>1559</v>
      </c>
      <c r="AC92" s="169">
        <v>3252</v>
      </c>
      <c r="AD92" s="169">
        <v>1612</v>
      </c>
      <c r="AE92" s="169">
        <v>1640</v>
      </c>
      <c r="AF92" s="159">
        <v>3219</v>
      </c>
      <c r="AG92" s="159">
        <v>1597</v>
      </c>
      <c r="AH92" s="159">
        <v>1622</v>
      </c>
      <c r="AI92" s="171">
        <v>3140</v>
      </c>
      <c r="AJ92" s="171">
        <v>1507</v>
      </c>
      <c r="AK92" s="171">
        <v>1633</v>
      </c>
      <c r="AL92" s="171">
        <v>3039</v>
      </c>
      <c r="AM92" s="171">
        <v>1482</v>
      </c>
      <c r="AN92" s="171">
        <v>1557</v>
      </c>
      <c r="AO92" s="171">
        <v>3090</v>
      </c>
      <c r="AP92" s="171">
        <v>1525</v>
      </c>
      <c r="AQ92" s="171">
        <v>1565</v>
      </c>
      <c r="AR92" s="171">
        <v>3094</v>
      </c>
      <c r="AS92" s="171">
        <v>1552</v>
      </c>
      <c r="AT92" s="171">
        <v>1542</v>
      </c>
      <c r="AU92" s="171">
        <v>3041</v>
      </c>
      <c r="AV92" s="171">
        <v>1542</v>
      </c>
      <c r="AW92" s="171">
        <v>1499</v>
      </c>
      <c r="AX92" s="171">
        <v>3226</v>
      </c>
      <c r="AY92" s="171">
        <v>1544</v>
      </c>
      <c r="AZ92" s="171">
        <v>1682</v>
      </c>
      <c r="BA92" s="171">
        <v>2656</v>
      </c>
      <c r="BB92" s="171">
        <v>1316</v>
      </c>
      <c r="BC92" s="171">
        <v>1340</v>
      </c>
      <c r="BD92" s="419">
        <v>3359</v>
      </c>
      <c r="BE92" s="419">
        <v>1668</v>
      </c>
      <c r="BF92" s="419">
        <v>1691</v>
      </c>
      <c r="BG92" s="171">
        <v>3121</v>
      </c>
      <c r="BH92" s="171">
        <v>1607</v>
      </c>
      <c r="BI92" s="171">
        <v>1514</v>
      </c>
      <c r="BJ92" s="157">
        <v>52</v>
      </c>
    </row>
    <row r="93" spans="1:65" ht="11.25" customHeight="1" x14ac:dyDescent="0.15">
      <c r="A93" s="129">
        <v>53</v>
      </c>
      <c r="B93" s="162">
        <v>4338</v>
      </c>
      <c r="C93" s="162">
        <v>2207</v>
      </c>
      <c r="D93" s="162">
        <v>2131</v>
      </c>
      <c r="E93" s="160">
        <v>4459</v>
      </c>
      <c r="F93" s="162">
        <v>2181</v>
      </c>
      <c r="G93" s="162">
        <v>2278</v>
      </c>
      <c r="H93" s="160">
        <v>4454</v>
      </c>
      <c r="I93" s="162">
        <v>2286</v>
      </c>
      <c r="J93" s="162">
        <v>2168</v>
      </c>
      <c r="K93" s="160">
        <v>3956</v>
      </c>
      <c r="L93" s="162">
        <v>2016</v>
      </c>
      <c r="M93" s="162">
        <v>1940</v>
      </c>
      <c r="N93" s="160">
        <v>3649</v>
      </c>
      <c r="O93" s="181">
        <v>1830</v>
      </c>
      <c r="P93" s="181">
        <v>1819</v>
      </c>
      <c r="Q93" s="160">
        <v>3598</v>
      </c>
      <c r="R93" s="159">
        <v>1780</v>
      </c>
      <c r="S93" s="159">
        <v>1818</v>
      </c>
      <c r="T93" s="160">
        <v>3352</v>
      </c>
      <c r="U93" s="171">
        <v>1656</v>
      </c>
      <c r="V93" s="171">
        <v>1696</v>
      </c>
      <c r="W93" s="160">
        <v>3418</v>
      </c>
      <c r="X93" s="171">
        <v>1698</v>
      </c>
      <c r="Y93" s="171">
        <v>1720</v>
      </c>
      <c r="Z93" s="160">
        <v>3283</v>
      </c>
      <c r="AA93" s="171">
        <v>1629</v>
      </c>
      <c r="AB93" s="171">
        <v>1654</v>
      </c>
      <c r="AC93" s="169">
        <v>3169</v>
      </c>
      <c r="AD93" s="169">
        <v>1584</v>
      </c>
      <c r="AE93" s="169">
        <v>1585</v>
      </c>
      <c r="AF93" s="159">
        <v>3256</v>
      </c>
      <c r="AG93" s="159">
        <v>1618</v>
      </c>
      <c r="AH93" s="159">
        <v>1638</v>
      </c>
      <c r="AI93" s="171">
        <v>3220</v>
      </c>
      <c r="AJ93" s="171">
        <v>1596</v>
      </c>
      <c r="AK93" s="171">
        <v>1624</v>
      </c>
      <c r="AL93" s="171">
        <v>3136</v>
      </c>
      <c r="AM93" s="171">
        <v>1502</v>
      </c>
      <c r="AN93" s="171">
        <v>1634</v>
      </c>
      <c r="AO93" s="171">
        <v>3021</v>
      </c>
      <c r="AP93" s="171">
        <v>1474</v>
      </c>
      <c r="AQ93" s="171">
        <v>1547</v>
      </c>
      <c r="AR93" s="171">
        <v>3133</v>
      </c>
      <c r="AS93" s="171">
        <v>1549</v>
      </c>
      <c r="AT93" s="171">
        <v>1584</v>
      </c>
      <c r="AU93" s="171">
        <v>3088</v>
      </c>
      <c r="AV93" s="171">
        <v>1548</v>
      </c>
      <c r="AW93" s="171">
        <v>1540</v>
      </c>
      <c r="AX93" s="171">
        <v>3028</v>
      </c>
      <c r="AY93" s="171">
        <v>1535</v>
      </c>
      <c r="AZ93" s="171">
        <v>1493</v>
      </c>
      <c r="BA93" s="171">
        <v>3234</v>
      </c>
      <c r="BB93" s="171">
        <v>1548</v>
      </c>
      <c r="BC93" s="171">
        <v>1686</v>
      </c>
      <c r="BD93" s="419">
        <v>2647</v>
      </c>
      <c r="BE93" s="419">
        <v>1313</v>
      </c>
      <c r="BF93" s="419">
        <v>1334</v>
      </c>
      <c r="BG93" s="171">
        <v>3343</v>
      </c>
      <c r="BH93" s="171">
        <v>1653</v>
      </c>
      <c r="BI93" s="171">
        <v>1690</v>
      </c>
      <c r="BJ93" s="157">
        <v>53</v>
      </c>
    </row>
    <row r="94" spans="1:65" ht="11.25" customHeight="1" x14ac:dyDescent="0.15">
      <c r="A94" s="129">
        <v>54</v>
      </c>
      <c r="B94" s="162">
        <v>3999</v>
      </c>
      <c r="C94" s="162">
        <v>1993</v>
      </c>
      <c r="D94" s="162">
        <v>2006</v>
      </c>
      <c r="E94" s="160">
        <v>4328</v>
      </c>
      <c r="F94" s="162">
        <v>2208</v>
      </c>
      <c r="G94" s="162">
        <v>2120</v>
      </c>
      <c r="H94" s="160">
        <v>4439</v>
      </c>
      <c r="I94" s="162">
        <v>2169</v>
      </c>
      <c r="J94" s="162">
        <v>2270</v>
      </c>
      <c r="K94" s="160">
        <v>4427</v>
      </c>
      <c r="L94" s="162">
        <v>2268</v>
      </c>
      <c r="M94" s="162">
        <v>2159</v>
      </c>
      <c r="N94" s="160">
        <v>3966</v>
      </c>
      <c r="O94" s="181">
        <v>2017</v>
      </c>
      <c r="P94" s="181">
        <v>1949</v>
      </c>
      <c r="Q94" s="160">
        <v>3608</v>
      </c>
      <c r="R94" s="159">
        <v>1797</v>
      </c>
      <c r="S94" s="159">
        <v>1811</v>
      </c>
      <c r="T94" s="160">
        <v>3586</v>
      </c>
      <c r="U94" s="171">
        <v>1773</v>
      </c>
      <c r="V94" s="171">
        <v>1813</v>
      </c>
      <c r="W94" s="160">
        <v>3335</v>
      </c>
      <c r="X94" s="171">
        <v>1648</v>
      </c>
      <c r="Y94" s="171">
        <v>1687</v>
      </c>
      <c r="Z94" s="160">
        <v>3394</v>
      </c>
      <c r="AA94" s="171">
        <v>1685</v>
      </c>
      <c r="AB94" s="171">
        <v>1709</v>
      </c>
      <c r="AC94" s="169">
        <v>3288</v>
      </c>
      <c r="AD94" s="169">
        <v>1616</v>
      </c>
      <c r="AE94" s="169">
        <v>1672</v>
      </c>
      <c r="AF94" s="159">
        <v>3173</v>
      </c>
      <c r="AG94" s="159">
        <v>1595</v>
      </c>
      <c r="AH94" s="159">
        <v>1578</v>
      </c>
      <c r="AI94" s="171">
        <v>3253</v>
      </c>
      <c r="AJ94" s="171">
        <v>1624</v>
      </c>
      <c r="AK94" s="171">
        <v>1629</v>
      </c>
      <c r="AL94" s="171">
        <v>3214</v>
      </c>
      <c r="AM94" s="171">
        <v>1590</v>
      </c>
      <c r="AN94" s="171">
        <v>1624</v>
      </c>
      <c r="AO94" s="171">
        <v>3126</v>
      </c>
      <c r="AP94" s="171">
        <v>1493</v>
      </c>
      <c r="AQ94" s="171">
        <v>1633</v>
      </c>
      <c r="AR94" s="171">
        <v>3073</v>
      </c>
      <c r="AS94" s="171">
        <v>1486</v>
      </c>
      <c r="AT94" s="171">
        <v>1587</v>
      </c>
      <c r="AU94" s="171">
        <v>3126</v>
      </c>
      <c r="AV94" s="171">
        <v>1546</v>
      </c>
      <c r="AW94" s="171">
        <v>1580</v>
      </c>
      <c r="AX94" s="171">
        <v>3076</v>
      </c>
      <c r="AY94" s="171">
        <v>1548</v>
      </c>
      <c r="AZ94" s="171">
        <v>1528</v>
      </c>
      <c r="BA94" s="171">
        <v>3023</v>
      </c>
      <c r="BB94" s="171">
        <v>1537</v>
      </c>
      <c r="BC94" s="171">
        <v>1486</v>
      </c>
      <c r="BD94" s="419">
        <v>3227</v>
      </c>
      <c r="BE94" s="419">
        <v>1542</v>
      </c>
      <c r="BF94" s="419">
        <v>1685</v>
      </c>
      <c r="BG94" s="171">
        <v>2639</v>
      </c>
      <c r="BH94" s="171">
        <v>1316</v>
      </c>
      <c r="BI94" s="171">
        <v>1323</v>
      </c>
      <c r="BJ94" s="157">
        <v>54</v>
      </c>
    </row>
    <row r="95" spans="1:65" ht="6.6" customHeight="1" x14ac:dyDescent="0.15">
      <c r="A95" s="129"/>
      <c r="B95" s="162"/>
      <c r="C95" s="162" t="s">
        <v>162</v>
      </c>
      <c r="D95" s="162"/>
      <c r="E95" s="162"/>
      <c r="F95" s="162"/>
      <c r="G95" s="162"/>
      <c r="H95" s="162"/>
      <c r="I95" s="162"/>
      <c r="J95" s="162"/>
      <c r="K95" s="162"/>
      <c r="L95" s="162"/>
      <c r="M95" s="162"/>
      <c r="N95" s="162"/>
      <c r="O95" s="160"/>
      <c r="P95" s="160"/>
      <c r="Q95" s="162"/>
      <c r="R95" s="159"/>
      <c r="S95" s="161"/>
      <c r="T95" s="162"/>
      <c r="U95" s="159"/>
      <c r="V95" s="161"/>
      <c r="W95" s="162"/>
      <c r="X95" s="159"/>
      <c r="Y95" s="161"/>
      <c r="Z95" s="162"/>
      <c r="AA95" s="159"/>
      <c r="AB95" s="161"/>
      <c r="AC95" s="169"/>
      <c r="AD95" s="169"/>
      <c r="AE95" s="169"/>
      <c r="AF95" s="170"/>
      <c r="AG95" s="170"/>
      <c r="AH95" s="170"/>
      <c r="AI95" s="170"/>
      <c r="AJ95" s="170"/>
      <c r="AK95" s="169"/>
      <c r="AL95" s="170"/>
      <c r="AM95" s="170"/>
      <c r="AN95" s="169"/>
      <c r="AO95" s="170"/>
      <c r="AP95" s="170"/>
      <c r="AQ95" s="169"/>
      <c r="AR95" s="170"/>
      <c r="AS95" s="170"/>
      <c r="AT95" s="169"/>
      <c r="AU95" s="169"/>
      <c r="AV95" s="169"/>
      <c r="AW95" s="169"/>
      <c r="AX95" s="169"/>
      <c r="AY95" s="169"/>
      <c r="AZ95" s="169"/>
      <c r="BA95" s="169"/>
      <c r="BB95" s="169"/>
      <c r="BC95" s="169"/>
      <c r="BD95" s="169"/>
      <c r="BE95" s="169"/>
      <c r="BF95" s="170"/>
      <c r="BG95" s="170"/>
      <c r="BH95" s="169"/>
      <c r="BI95" s="169"/>
      <c r="BJ95" s="157"/>
    </row>
    <row r="96" spans="1:65" ht="11.25" customHeight="1" x14ac:dyDescent="0.15">
      <c r="A96" s="129" t="s">
        <v>238</v>
      </c>
      <c r="B96" s="160">
        <v>15424</v>
      </c>
      <c r="C96" s="162">
        <v>7718</v>
      </c>
      <c r="D96" s="162">
        <v>7706</v>
      </c>
      <c r="E96" s="160">
        <v>16069</v>
      </c>
      <c r="F96" s="160">
        <v>8009</v>
      </c>
      <c r="G96" s="160">
        <v>8060</v>
      </c>
      <c r="H96" s="160">
        <v>17167</v>
      </c>
      <c r="I96" s="160">
        <v>8596</v>
      </c>
      <c r="J96" s="160">
        <v>8571</v>
      </c>
      <c r="K96" s="160">
        <v>18120</v>
      </c>
      <c r="L96" s="160">
        <v>8990</v>
      </c>
      <c r="M96" s="160">
        <v>9130</v>
      </c>
      <c r="N96" s="160">
        <v>19375</v>
      </c>
      <c r="O96" s="160">
        <v>9688</v>
      </c>
      <c r="P96" s="160">
        <v>9687</v>
      </c>
      <c r="Q96" s="160">
        <v>20769</v>
      </c>
      <c r="R96" s="159">
        <v>10386</v>
      </c>
      <c r="S96" s="159">
        <v>10383</v>
      </c>
      <c r="T96" s="160">
        <v>20387</v>
      </c>
      <c r="U96" s="159">
        <v>10187</v>
      </c>
      <c r="V96" s="159">
        <v>10200</v>
      </c>
      <c r="W96" s="160">
        <v>19716</v>
      </c>
      <c r="X96" s="159">
        <v>9821</v>
      </c>
      <c r="Y96" s="159">
        <v>9895</v>
      </c>
      <c r="Z96" s="160">
        <v>18710</v>
      </c>
      <c r="AA96" s="160">
        <v>9323</v>
      </c>
      <c r="AB96" s="160">
        <v>9387</v>
      </c>
      <c r="AC96" s="169">
        <v>17612</v>
      </c>
      <c r="AD96" s="169">
        <v>8683</v>
      </c>
      <c r="AE96" s="169">
        <v>8929</v>
      </c>
      <c r="AF96" s="178">
        <v>16985</v>
      </c>
      <c r="AG96" s="178">
        <v>8339</v>
      </c>
      <c r="AH96" s="178">
        <v>8646</v>
      </c>
      <c r="AI96" s="178">
        <f t="shared" ref="AI96:AQ96" si="22">SUM(AI97:AI101)</f>
        <v>16544</v>
      </c>
      <c r="AJ96" s="178">
        <f t="shared" si="22"/>
        <v>8131</v>
      </c>
      <c r="AK96" s="178">
        <f t="shared" si="22"/>
        <v>8413</v>
      </c>
      <c r="AL96" s="178">
        <f t="shared" si="22"/>
        <v>16281</v>
      </c>
      <c r="AM96" s="178">
        <f t="shared" si="22"/>
        <v>8060</v>
      </c>
      <c r="AN96" s="178">
        <f t="shared" si="22"/>
        <v>8221</v>
      </c>
      <c r="AO96" s="178">
        <f t="shared" si="22"/>
        <v>16159</v>
      </c>
      <c r="AP96" s="178">
        <f t="shared" si="22"/>
        <v>7999</v>
      </c>
      <c r="AQ96" s="178">
        <f t="shared" si="22"/>
        <v>8160</v>
      </c>
      <c r="AR96" s="178">
        <v>15952</v>
      </c>
      <c r="AS96" s="178">
        <v>7827</v>
      </c>
      <c r="AT96" s="178">
        <v>8125</v>
      </c>
      <c r="AU96" s="178">
        <v>15772</v>
      </c>
      <c r="AV96" s="178">
        <v>7719</v>
      </c>
      <c r="AW96" s="178">
        <v>8053</v>
      </c>
      <c r="AX96" s="177">
        <f t="shared" ref="AX96:BI96" si="23">SUM(AX97:AX101)</f>
        <v>15752</v>
      </c>
      <c r="AY96" s="177">
        <f t="shared" si="23"/>
        <v>7705</v>
      </c>
      <c r="AZ96" s="177">
        <f t="shared" si="23"/>
        <v>8047</v>
      </c>
      <c r="BA96" s="177">
        <f t="shared" si="23"/>
        <v>15596</v>
      </c>
      <c r="BB96" s="177">
        <f t="shared" si="23"/>
        <v>7668</v>
      </c>
      <c r="BC96" s="177">
        <f t="shared" si="23"/>
        <v>7928</v>
      </c>
      <c r="BD96" s="177">
        <f t="shared" si="23"/>
        <v>15364</v>
      </c>
      <c r="BE96" s="177">
        <f t="shared" si="23"/>
        <v>7592</v>
      </c>
      <c r="BF96" s="177">
        <f t="shared" si="23"/>
        <v>7772</v>
      </c>
      <c r="BG96" s="177">
        <f t="shared" si="23"/>
        <v>15359</v>
      </c>
      <c r="BH96" s="177">
        <f t="shared" si="23"/>
        <v>7542</v>
      </c>
      <c r="BI96" s="177">
        <f t="shared" si="23"/>
        <v>7817</v>
      </c>
      <c r="BJ96" s="157" t="s">
        <v>238</v>
      </c>
      <c r="BK96" s="175"/>
      <c r="BL96" s="175"/>
      <c r="BM96" s="175"/>
    </row>
    <row r="97" spans="1:65" ht="11.25" customHeight="1" x14ac:dyDescent="0.15">
      <c r="A97" s="129">
        <v>55</v>
      </c>
      <c r="B97" s="162">
        <v>2520</v>
      </c>
      <c r="C97" s="162">
        <v>1286</v>
      </c>
      <c r="D97" s="162">
        <v>1234</v>
      </c>
      <c r="E97" s="160">
        <v>3963</v>
      </c>
      <c r="F97" s="162">
        <v>1960</v>
      </c>
      <c r="G97" s="162">
        <v>2003</v>
      </c>
      <c r="H97" s="160">
        <v>4321</v>
      </c>
      <c r="I97" s="162">
        <v>2204</v>
      </c>
      <c r="J97" s="162">
        <v>2117</v>
      </c>
      <c r="K97" s="160">
        <v>4410</v>
      </c>
      <c r="L97" s="162">
        <v>2154</v>
      </c>
      <c r="M97" s="162">
        <v>2256</v>
      </c>
      <c r="N97" s="160">
        <v>4437</v>
      </c>
      <c r="O97" s="181">
        <v>2269</v>
      </c>
      <c r="P97" s="181">
        <v>2168</v>
      </c>
      <c r="Q97" s="160">
        <v>3951</v>
      </c>
      <c r="R97" s="159">
        <v>1999</v>
      </c>
      <c r="S97" s="159">
        <v>1952</v>
      </c>
      <c r="T97" s="160">
        <v>3603</v>
      </c>
      <c r="U97" s="171">
        <v>1793</v>
      </c>
      <c r="V97" s="171">
        <v>1810</v>
      </c>
      <c r="W97" s="160">
        <v>3582</v>
      </c>
      <c r="X97" s="171">
        <v>1761</v>
      </c>
      <c r="Y97" s="171">
        <v>1821</v>
      </c>
      <c r="Z97" s="160">
        <v>3319</v>
      </c>
      <c r="AA97" s="171">
        <v>1640</v>
      </c>
      <c r="AB97" s="171">
        <v>1679</v>
      </c>
      <c r="AC97" s="169">
        <v>3380</v>
      </c>
      <c r="AD97" s="169">
        <v>1665</v>
      </c>
      <c r="AE97" s="169">
        <v>1715</v>
      </c>
      <c r="AF97" s="159">
        <v>3276</v>
      </c>
      <c r="AG97" s="159">
        <v>1612</v>
      </c>
      <c r="AH97" s="159">
        <v>1664</v>
      </c>
      <c r="AI97" s="171">
        <v>3142</v>
      </c>
      <c r="AJ97" s="171">
        <v>1569</v>
      </c>
      <c r="AK97" s="171">
        <v>1573</v>
      </c>
      <c r="AL97" s="171">
        <v>3250</v>
      </c>
      <c r="AM97" s="171">
        <v>1617</v>
      </c>
      <c r="AN97" s="171">
        <v>1633</v>
      </c>
      <c r="AO97" s="171">
        <v>3193</v>
      </c>
      <c r="AP97" s="171">
        <v>1573</v>
      </c>
      <c r="AQ97" s="171">
        <v>1620</v>
      </c>
      <c r="AR97" s="171">
        <v>3181</v>
      </c>
      <c r="AS97" s="171">
        <v>1533</v>
      </c>
      <c r="AT97" s="171">
        <v>1648</v>
      </c>
      <c r="AU97" s="171">
        <v>3064</v>
      </c>
      <c r="AV97" s="171">
        <v>1478</v>
      </c>
      <c r="AW97" s="171">
        <v>1586</v>
      </c>
      <c r="AX97" s="171">
        <v>3103</v>
      </c>
      <c r="AY97" s="171">
        <v>1530</v>
      </c>
      <c r="AZ97" s="171">
        <v>1573</v>
      </c>
      <c r="BA97" s="171">
        <v>3068</v>
      </c>
      <c r="BB97" s="171">
        <v>1543</v>
      </c>
      <c r="BC97" s="171">
        <v>1525</v>
      </c>
      <c r="BD97" s="419">
        <v>2997</v>
      </c>
      <c r="BE97" s="419">
        <v>1531</v>
      </c>
      <c r="BF97" s="419">
        <v>1466</v>
      </c>
      <c r="BG97" s="171">
        <v>3218</v>
      </c>
      <c r="BH97" s="171">
        <v>1540</v>
      </c>
      <c r="BI97" s="171">
        <v>1678</v>
      </c>
      <c r="BJ97" s="157">
        <v>55</v>
      </c>
    </row>
    <row r="98" spans="1:65" ht="11.25" customHeight="1" x14ac:dyDescent="0.15">
      <c r="A98" s="129">
        <v>56</v>
      </c>
      <c r="B98" s="162">
        <v>3025</v>
      </c>
      <c r="C98" s="162">
        <v>1487</v>
      </c>
      <c r="D98" s="162">
        <v>1538</v>
      </c>
      <c r="E98" s="160">
        <v>2512</v>
      </c>
      <c r="F98" s="162">
        <v>1280</v>
      </c>
      <c r="G98" s="162">
        <v>1232</v>
      </c>
      <c r="H98" s="160">
        <v>3946</v>
      </c>
      <c r="I98" s="162">
        <v>1951</v>
      </c>
      <c r="J98" s="162">
        <v>1995</v>
      </c>
      <c r="K98" s="160">
        <v>4288</v>
      </c>
      <c r="L98" s="162">
        <v>2177</v>
      </c>
      <c r="M98" s="162">
        <v>2111</v>
      </c>
      <c r="N98" s="160">
        <v>4340</v>
      </c>
      <c r="O98" s="181">
        <v>2134</v>
      </c>
      <c r="P98" s="181">
        <v>2206</v>
      </c>
      <c r="Q98" s="160">
        <v>4432</v>
      </c>
      <c r="R98" s="159">
        <v>2264</v>
      </c>
      <c r="S98" s="159">
        <v>2168</v>
      </c>
      <c r="T98" s="160">
        <v>3919</v>
      </c>
      <c r="U98" s="171">
        <v>1980</v>
      </c>
      <c r="V98" s="171">
        <v>1939</v>
      </c>
      <c r="W98" s="160">
        <v>3590</v>
      </c>
      <c r="X98" s="171">
        <v>1781</v>
      </c>
      <c r="Y98" s="171">
        <v>1809</v>
      </c>
      <c r="Z98" s="160">
        <v>3559</v>
      </c>
      <c r="AA98" s="171">
        <v>1737</v>
      </c>
      <c r="AB98" s="171">
        <v>1822</v>
      </c>
      <c r="AC98" s="169">
        <v>3307</v>
      </c>
      <c r="AD98" s="169">
        <v>1642</v>
      </c>
      <c r="AE98" s="169">
        <v>1665</v>
      </c>
      <c r="AF98" s="159">
        <v>3366</v>
      </c>
      <c r="AG98" s="159">
        <v>1660</v>
      </c>
      <c r="AH98" s="159">
        <v>1706</v>
      </c>
      <c r="AI98" s="171">
        <v>3257</v>
      </c>
      <c r="AJ98" s="171">
        <v>1599</v>
      </c>
      <c r="AK98" s="171">
        <v>1658</v>
      </c>
      <c r="AL98" s="171">
        <v>3127</v>
      </c>
      <c r="AM98" s="171">
        <v>1553</v>
      </c>
      <c r="AN98" s="171">
        <v>1574</v>
      </c>
      <c r="AO98" s="171">
        <v>3233</v>
      </c>
      <c r="AP98" s="171">
        <v>1611</v>
      </c>
      <c r="AQ98" s="171">
        <v>1622</v>
      </c>
      <c r="AR98" s="171">
        <v>3221</v>
      </c>
      <c r="AS98" s="171">
        <v>1578</v>
      </c>
      <c r="AT98" s="171">
        <v>1643</v>
      </c>
      <c r="AU98" s="171">
        <v>3194</v>
      </c>
      <c r="AV98" s="171">
        <v>1549</v>
      </c>
      <c r="AW98" s="171">
        <v>1645</v>
      </c>
      <c r="AX98" s="171">
        <v>3055</v>
      </c>
      <c r="AY98" s="171">
        <v>1480</v>
      </c>
      <c r="AZ98" s="171">
        <v>1575</v>
      </c>
      <c r="BA98" s="171">
        <v>3096</v>
      </c>
      <c r="BB98" s="171">
        <v>1526</v>
      </c>
      <c r="BC98" s="171">
        <v>1570</v>
      </c>
      <c r="BD98" s="419">
        <v>3057</v>
      </c>
      <c r="BE98" s="419">
        <v>1521</v>
      </c>
      <c r="BF98" s="419">
        <v>1536</v>
      </c>
      <c r="BG98" s="171">
        <v>2980</v>
      </c>
      <c r="BH98" s="171">
        <v>1512</v>
      </c>
      <c r="BI98" s="171">
        <v>1468</v>
      </c>
      <c r="BJ98" s="157">
        <v>56</v>
      </c>
    </row>
    <row r="99" spans="1:65" ht="11.25" customHeight="1" x14ac:dyDescent="0.15">
      <c r="A99" s="129">
        <v>57</v>
      </c>
      <c r="B99" s="162">
        <v>3431</v>
      </c>
      <c r="C99" s="162">
        <v>1724</v>
      </c>
      <c r="D99" s="162">
        <v>1707</v>
      </c>
      <c r="E99" s="160">
        <v>3027</v>
      </c>
      <c r="F99" s="162">
        <v>1483</v>
      </c>
      <c r="G99" s="162">
        <v>1544</v>
      </c>
      <c r="H99" s="160">
        <v>2505</v>
      </c>
      <c r="I99" s="162">
        <v>1275</v>
      </c>
      <c r="J99" s="162">
        <v>1230</v>
      </c>
      <c r="K99" s="160">
        <v>3934</v>
      </c>
      <c r="L99" s="162">
        <v>1945</v>
      </c>
      <c r="M99" s="162">
        <v>1989</v>
      </c>
      <c r="N99" s="160">
        <v>4235</v>
      </c>
      <c r="O99" s="181">
        <v>2118</v>
      </c>
      <c r="P99" s="181">
        <v>2117</v>
      </c>
      <c r="Q99" s="160">
        <v>4309</v>
      </c>
      <c r="R99" s="159">
        <v>2118</v>
      </c>
      <c r="S99" s="159">
        <v>2191</v>
      </c>
      <c r="T99" s="160">
        <v>4395</v>
      </c>
      <c r="U99" s="171">
        <v>2238</v>
      </c>
      <c r="V99" s="171">
        <v>2157</v>
      </c>
      <c r="W99" s="160">
        <v>3900</v>
      </c>
      <c r="X99" s="171">
        <v>1966</v>
      </c>
      <c r="Y99" s="171">
        <v>1934</v>
      </c>
      <c r="Z99" s="160">
        <v>3599</v>
      </c>
      <c r="AA99" s="171">
        <v>1786</v>
      </c>
      <c r="AB99" s="171">
        <v>1813</v>
      </c>
      <c r="AC99" s="169">
        <v>3515</v>
      </c>
      <c r="AD99" s="169">
        <v>1694</v>
      </c>
      <c r="AE99" s="169">
        <v>1821</v>
      </c>
      <c r="AF99" s="159">
        <v>3298</v>
      </c>
      <c r="AG99" s="159">
        <v>1632</v>
      </c>
      <c r="AH99" s="159">
        <v>1666</v>
      </c>
      <c r="AI99" s="171">
        <v>3363</v>
      </c>
      <c r="AJ99" s="171">
        <v>1661</v>
      </c>
      <c r="AK99" s="171">
        <v>1702</v>
      </c>
      <c r="AL99" s="171">
        <v>3254</v>
      </c>
      <c r="AM99" s="171">
        <v>1599</v>
      </c>
      <c r="AN99" s="171">
        <v>1655</v>
      </c>
      <c r="AO99" s="171">
        <v>3126</v>
      </c>
      <c r="AP99" s="171">
        <v>1551</v>
      </c>
      <c r="AQ99" s="171">
        <v>1575</v>
      </c>
      <c r="AR99" s="171">
        <v>3187</v>
      </c>
      <c r="AS99" s="171">
        <v>1564</v>
      </c>
      <c r="AT99" s="171">
        <v>1623</v>
      </c>
      <c r="AU99" s="171">
        <v>3225</v>
      </c>
      <c r="AV99" s="171">
        <v>1586</v>
      </c>
      <c r="AW99" s="171">
        <v>1639</v>
      </c>
      <c r="AX99" s="171">
        <v>3186</v>
      </c>
      <c r="AY99" s="171">
        <v>1544</v>
      </c>
      <c r="AZ99" s="171">
        <v>1642</v>
      </c>
      <c r="BA99" s="171">
        <v>3041</v>
      </c>
      <c r="BB99" s="171">
        <v>1473</v>
      </c>
      <c r="BC99" s="171">
        <v>1568</v>
      </c>
      <c r="BD99" s="419">
        <v>3102</v>
      </c>
      <c r="BE99" s="419">
        <v>1527</v>
      </c>
      <c r="BF99" s="419">
        <v>1575</v>
      </c>
      <c r="BG99" s="171">
        <v>3037</v>
      </c>
      <c r="BH99" s="171">
        <v>1504</v>
      </c>
      <c r="BI99" s="171">
        <v>1533</v>
      </c>
      <c r="BJ99" s="157">
        <v>57</v>
      </c>
    </row>
    <row r="100" spans="1:65" ht="11.25" customHeight="1" x14ac:dyDescent="0.15">
      <c r="A100" s="129">
        <v>58</v>
      </c>
      <c r="B100" s="162">
        <v>3167</v>
      </c>
      <c r="C100" s="162">
        <v>1578</v>
      </c>
      <c r="D100" s="162">
        <v>1589</v>
      </c>
      <c r="E100" s="160">
        <v>3414</v>
      </c>
      <c r="F100" s="162">
        <v>1716</v>
      </c>
      <c r="G100" s="162">
        <v>1698</v>
      </c>
      <c r="H100" s="160">
        <v>2999</v>
      </c>
      <c r="I100" s="162">
        <v>1461</v>
      </c>
      <c r="J100" s="162">
        <v>1538</v>
      </c>
      <c r="K100" s="160">
        <v>2507</v>
      </c>
      <c r="L100" s="162">
        <v>1270</v>
      </c>
      <c r="M100" s="162">
        <v>1237</v>
      </c>
      <c r="N100" s="160">
        <v>3887</v>
      </c>
      <c r="O100" s="181">
        <v>1919</v>
      </c>
      <c r="P100" s="182">
        <v>1968</v>
      </c>
      <c r="Q100" s="160">
        <v>4200</v>
      </c>
      <c r="R100" s="159">
        <v>2094</v>
      </c>
      <c r="S100" s="159">
        <v>2106</v>
      </c>
      <c r="T100" s="160">
        <v>4299</v>
      </c>
      <c r="U100" s="171">
        <v>2105</v>
      </c>
      <c r="V100" s="171">
        <v>2194</v>
      </c>
      <c r="W100" s="160">
        <v>4366</v>
      </c>
      <c r="X100" s="171">
        <v>2212</v>
      </c>
      <c r="Y100" s="171">
        <v>2154</v>
      </c>
      <c r="Z100" s="160">
        <v>3881</v>
      </c>
      <c r="AA100" s="171">
        <v>1956</v>
      </c>
      <c r="AB100" s="171">
        <v>1925</v>
      </c>
      <c r="AC100" s="169">
        <v>3548</v>
      </c>
      <c r="AD100" s="169">
        <v>1747</v>
      </c>
      <c r="AE100" s="169">
        <v>1801</v>
      </c>
      <c r="AF100" s="159">
        <v>3514</v>
      </c>
      <c r="AG100" s="159">
        <v>1690</v>
      </c>
      <c r="AH100" s="159">
        <v>1824</v>
      </c>
      <c r="AI100" s="171">
        <v>3293</v>
      </c>
      <c r="AJ100" s="171">
        <v>1627</v>
      </c>
      <c r="AK100" s="171">
        <v>1666</v>
      </c>
      <c r="AL100" s="171">
        <v>3366</v>
      </c>
      <c r="AM100" s="171">
        <v>1666</v>
      </c>
      <c r="AN100" s="171">
        <v>1700</v>
      </c>
      <c r="AO100" s="171">
        <v>3252</v>
      </c>
      <c r="AP100" s="171">
        <v>1606</v>
      </c>
      <c r="AQ100" s="171">
        <v>1646</v>
      </c>
      <c r="AR100" s="171">
        <v>3107</v>
      </c>
      <c r="AS100" s="171">
        <v>1541</v>
      </c>
      <c r="AT100" s="171">
        <v>1566</v>
      </c>
      <c r="AU100" s="171">
        <v>3186</v>
      </c>
      <c r="AV100" s="171">
        <v>1563</v>
      </c>
      <c r="AW100" s="171">
        <v>1623</v>
      </c>
      <c r="AX100" s="171">
        <v>3233</v>
      </c>
      <c r="AY100" s="171">
        <v>1592</v>
      </c>
      <c r="AZ100" s="171">
        <v>1641</v>
      </c>
      <c r="BA100" s="171">
        <v>3174</v>
      </c>
      <c r="BB100" s="171">
        <v>1545</v>
      </c>
      <c r="BC100" s="171">
        <v>1629</v>
      </c>
      <c r="BD100" s="419">
        <v>3037</v>
      </c>
      <c r="BE100" s="419">
        <v>1468</v>
      </c>
      <c r="BF100" s="419">
        <v>1569</v>
      </c>
      <c r="BG100" s="171">
        <v>3101</v>
      </c>
      <c r="BH100" s="171">
        <v>1528</v>
      </c>
      <c r="BI100" s="171">
        <v>1573</v>
      </c>
      <c r="BJ100" s="157">
        <v>58</v>
      </c>
    </row>
    <row r="101" spans="1:65" ht="11.25" customHeight="1" x14ac:dyDescent="0.15">
      <c r="A101" s="129">
        <v>59</v>
      </c>
      <c r="B101" s="162">
        <v>3281</v>
      </c>
      <c r="C101" s="162">
        <v>1643</v>
      </c>
      <c r="D101" s="162">
        <v>1638</v>
      </c>
      <c r="E101" s="160">
        <v>3153</v>
      </c>
      <c r="F101" s="162">
        <v>1570</v>
      </c>
      <c r="G101" s="162">
        <v>1583</v>
      </c>
      <c r="H101" s="160">
        <v>3396</v>
      </c>
      <c r="I101" s="162">
        <v>1705</v>
      </c>
      <c r="J101" s="162">
        <v>1691</v>
      </c>
      <c r="K101" s="160">
        <v>2981</v>
      </c>
      <c r="L101" s="162">
        <v>1444</v>
      </c>
      <c r="M101" s="162">
        <v>1537</v>
      </c>
      <c r="N101" s="160">
        <v>2476</v>
      </c>
      <c r="O101" s="181">
        <v>1248</v>
      </c>
      <c r="P101" s="181">
        <v>1228</v>
      </c>
      <c r="Q101" s="160">
        <v>3877</v>
      </c>
      <c r="R101" s="159">
        <v>1911</v>
      </c>
      <c r="S101" s="159">
        <v>1966</v>
      </c>
      <c r="T101" s="160">
        <v>4171</v>
      </c>
      <c r="U101" s="171">
        <v>2071</v>
      </c>
      <c r="V101" s="171">
        <v>2100</v>
      </c>
      <c r="W101" s="160">
        <v>4278</v>
      </c>
      <c r="X101" s="171">
        <v>2101</v>
      </c>
      <c r="Y101" s="171">
        <v>2177</v>
      </c>
      <c r="Z101" s="160">
        <v>4352</v>
      </c>
      <c r="AA101" s="171">
        <v>2204</v>
      </c>
      <c r="AB101" s="171">
        <v>2148</v>
      </c>
      <c r="AC101" s="169">
        <v>3862</v>
      </c>
      <c r="AD101" s="169">
        <v>1935</v>
      </c>
      <c r="AE101" s="169">
        <v>1927</v>
      </c>
      <c r="AF101" s="159">
        <v>3531</v>
      </c>
      <c r="AG101" s="159">
        <v>1745</v>
      </c>
      <c r="AH101" s="159">
        <v>1786</v>
      </c>
      <c r="AI101" s="171">
        <v>3489</v>
      </c>
      <c r="AJ101" s="171">
        <v>1675</v>
      </c>
      <c r="AK101" s="171">
        <v>1814</v>
      </c>
      <c r="AL101" s="171">
        <v>3284</v>
      </c>
      <c r="AM101" s="171">
        <v>1625</v>
      </c>
      <c r="AN101" s="171">
        <v>1659</v>
      </c>
      <c r="AO101" s="171">
        <v>3355</v>
      </c>
      <c r="AP101" s="171">
        <v>1658</v>
      </c>
      <c r="AQ101" s="171">
        <v>1697</v>
      </c>
      <c r="AR101" s="171">
        <v>3256</v>
      </c>
      <c r="AS101" s="171">
        <v>1611</v>
      </c>
      <c r="AT101" s="171">
        <v>1645</v>
      </c>
      <c r="AU101" s="171">
        <v>3103</v>
      </c>
      <c r="AV101" s="171">
        <v>1543</v>
      </c>
      <c r="AW101" s="171">
        <v>1560</v>
      </c>
      <c r="AX101" s="171">
        <v>3175</v>
      </c>
      <c r="AY101" s="171">
        <v>1559</v>
      </c>
      <c r="AZ101" s="171">
        <v>1616</v>
      </c>
      <c r="BA101" s="171">
        <v>3217</v>
      </c>
      <c r="BB101" s="171">
        <v>1581</v>
      </c>
      <c r="BC101" s="171">
        <v>1636</v>
      </c>
      <c r="BD101" s="419">
        <v>3171</v>
      </c>
      <c r="BE101" s="419">
        <v>1545</v>
      </c>
      <c r="BF101" s="419">
        <v>1626</v>
      </c>
      <c r="BG101" s="171">
        <v>3023</v>
      </c>
      <c r="BH101" s="171">
        <v>1458</v>
      </c>
      <c r="BI101" s="171">
        <v>1565</v>
      </c>
      <c r="BJ101" s="157">
        <v>59</v>
      </c>
    </row>
    <row r="102" spans="1:65" ht="6.6" customHeight="1" x14ac:dyDescent="0.15">
      <c r="A102" s="129"/>
      <c r="B102" s="162"/>
      <c r="C102" s="162"/>
      <c r="D102" s="162"/>
      <c r="E102" s="162"/>
      <c r="F102" s="162"/>
      <c r="G102" s="162"/>
      <c r="H102" s="162"/>
      <c r="I102" s="162"/>
      <c r="J102" s="162"/>
      <c r="K102" s="162"/>
      <c r="L102" s="162"/>
      <c r="M102" s="162"/>
      <c r="N102" s="162"/>
      <c r="O102" s="160"/>
      <c r="P102" s="160"/>
      <c r="Q102" s="162"/>
      <c r="R102" s="159"/>
      <c r="S102" s="161"/>
      <c r="T102" s="162"/>
      <c r="U102" s="159"/>
      <c r="V102" s="161"/>
      <c r="W102" s="162"/>
      <c r="X102" s="159"/>
      <c r="Y102" s="161"/>
      <c r="Z102" s="162"/>
      <c r="AA102" s="159"/>
      <c r="AB102" s="161"/>
      <c r="AC102" s="169"/>
      <c r="AD102" s="169"/>
      <c r="AE102" s="169"/>
      <c r="AF102" s="170"/>
      <c r="AG102" s="170"/>
      <c r="AH102" s="170"/>
      <c r="AI102" s="170"/>
      <c r="AJ102" s="170"/>
      <c r="AK102" s="169"/>
      <c r="AL102" s="170"/>
      <c r="AM102" s="170"/>
      <c r="AN102" s="169"/>
      <c r="AO102" s="170"/>
      <c r="AP102" s="170"/>
      <c r="AQ102" s="169"/>
      <c r="AR102" s="170"/>
      <c r="AS102" s="170"/>
      <c r="AT102" s="169"/>
      <c r="AU102" s="169"/>
      <c r="AV102" s="169"/>
      <c r="AW102" s="169"/>
      <c r="AX102" s="169"/>
      <c r="AY102" s="169"/>
      <c r="AZ102" s="169"/>
      <c r="BA102" s="169"/>
      <c r="BB102" s="169"/>
      <c r="BC102" s="169"/>
      <c r="BD102" s="169"/>
      <c r="BE102" s="169"/>
      <c r="BF102" s="170"/>
      <c r="BG102" s="170"/>
      <c r="BH102" s="169"/>
      <c r="BI102" s="169"/>
      <c r="BJ102" s="157"/>
    </row>
    <row r="103" spans="1:65" ht="11.25" customHeight="1" x14ac:dyDescent="0.15">
      <c r="A103" s="129" t="s">
        <v>237</v>
      </c>
      <c r="B103" s="160">
        <v>14891</v>
      </c>
      <c r="C103" s="162">
        <v>7235</v>
      </c>
      <c r="D103" s="162">
        <v>7656</v>
      </c>
      <c r="E103" s="160">
        <v>15079</v>
      </c>
      <c r="F103" s="160">
        <v>7349</v>
      </c>
      <c r="G103" s="160">
        <v>7730</v>
      </c>
      <c r="H103" s="160">
        <v>15078</v>
      </c>
      <c r="I103" s="160">
        <v>7386</v>
      </c>
      <c r="J103" s="160">
        <v>7692</v>
      </c>
      <c r="K103" s="160">
        <v>15778</v>
      </c>
      <c r="L103" s="160">
        <v>7775</v>
      </c>
      <c r="M103" s="160">
        <v>8003</v>
      </c>
      <c r="N103" s="160">
        <v>15665</v>
      </c>
      <c r="O103" s="160">
        <v>7623</v>
      </c>
      <c r="P103" s="160">
        <v>8042</v>
      </c>
      <c r="Q103" s="160">
        <v>15007</v>
      </c>
      <c r="R103" s="159">
        <v>7354</v>
      </c>
      <c r="S103" s="159">
        <v>7653</v>
      </c>
      <c r="T103" s="160">
        <v>15640</v>
      </c>
      <c r="U103" s="159">
        <v>7639</v>
      </c>
      <c r="V103" s="159">
        <v>8001</v>
      </c>
      <c r="W103" s="160">
        <v>16680</v>
      </c>
      <c r="X103" s="159">
        <v>8186</v>
      </c>
      <c r="Y103" s="159">
        <v>8494</v>
      </c>
      <c r="Z103" s="160">
        <v>17593</v>
      </c>
      <c r="AA103" s="160">
        <v>8619</v>
      </c>
      <c r="AB103" s="160">
        <v>8974</v>
      </c>
      <c r="AC103" s="169">
        <v>18888</v>
      </c>
      <c r="AD103" s="169">
        <v>9319</v>
      </c>
      <c r="AE103" s="169">
        <v>9569</v>
      </c>
      <c r="AF103" s="178">
        <v>20288</v>
      </c>
      <c r="AG103" s="178">
        <v>10025</v>
      </c>
      <c r="AH103" s="178">
        <v>10263</v>
      </c>
      <c r="AI103" s="178">
        <f t="shared" ref="AI103:AQ103" si="24">SUM(AI104:AI108)</f>
        <v>19955</v>
      </c>
      <c r="AJ103" s="178">
        <f t="shared" si="24"/>
        <v>9906</v>
      </c>
      <c r="AK103" s="178">
        <f t="shared" si="24"/>
        <v>10049</v>
      </c>
      <c r="AL103" s="178">
        <f t="shared" si="24"/>
        <v>19303</v>
      </c>
      <c r="AM103" s="178">
        <f t="shared" si="24"/>
        <v>9507</v>
      </c>
      <c r="AN103" s="178">
        <f t="shared" si="24"/>
        <v>9796</v>
      </c>
      <c r="AO103" s="178">
        <f t="shared" si="24"/>
        <v>18349</v>
      </c>
      <c r="AP103" s="178">
        <f t="shared" si="24"/>
        <v>9048</v>
      </c>
      <c r="AQ103" s="178">
        <f t="shared" si="24"/>
        <v>9301</v>
      </c>
      <c r="AR103" s="178">
        <v>17405</v>
      </c>
      <c r="AS103" s="178">
        <v>8521</v>
      </c>
      <c r="AT103" s="178">
        <v>8884</v>
      </c>
      <c r="AU103" s="178">
        <v>16819</v>
      </c>
      <c r="AV103" s="178">
        <v>8210</v>
      </c>
      <c r="AW103" s="178">
        <v>8609</v>
      </c>
      <c r="AX103" s="177">
        <f t="shared" ref="AX103:BI103" si="25">SUM(AX104:AX108)</f>
        <v>16343</v>
      </c>
      <c r="AY103" s="177">
        <f t="shared" si="25"/>
        <v>7980</v>
      </c>
      <c r="AZ103" s="177">
        <f t="shared" si="25"/>
        <v>8363</v>
      </c>
      <c r="BA103" s="177">
        <f t="shared" si="25"/>
        <v>16031</v>
      </c>
      <c r="BB103" s="177">
        <f t="shared" si="25"/>
        <v>7866</v>
      </c>
      <c r="BC103" s="177">
        <f t="shared" si="25"/>
        <v>8165</v>
      </c>
      <c r="BD103" s="177">
        <f t="shared" si="25"/>
        <v>15934</v>
      </c>
      <c r="BE103" s="177">
        <f t="shared" si="25"/>
        <v>7809</v>
      </c>
      <c r="BF103" s="177">
        <f t="shared" si="25"/>
        <v>8125</v>
      </c>
      <c r="BG103" s="177">
        <f t="shared" si="25"/>
        <v>15791</v>
      </c>
      <c r="BH103" s="177">
        <f t="shared" si="25"/>
        <v>7737</v>
      </c>
      <c r="BI103" s="177">
        <f t="shared" si="25"/>
        <v>8054</v>
      </c>
      <c r="BJ103" s="157" t="s">
        <v>237</v>
      </c>
      <c r="BK103" s="175"/>
      <c r="BL103" s="175"/>
      <c r="BM103" s="175"/>
    </row>
    <row r="104" spans="1:65" ht="11.25" customHeight="1" x14ac:dyDescent="0.15">
      <c r="A104" s="129">
        <v>60</v>
      </c>
      <c r="B104" s="162">
        <v>3101</v>
      </c>
      <c r="C104" s="162">
        <v>1501</v>
      </c>
      <c r="D104" s="162">
        <v>1600</v>
      </c>
      <c r="E104" s="160">
        <v>3263</v>
      </c>
      <c r="F104" s="162">
        <v>1630</v>
      </c>
      <c r="G104" s="162">
        <v>1633</v>
      </c>
      <c r="H104" s="160">
        <v>3122</v>
      </c>
      <c r="I104" s="162">
        <v>1549</v>
      </c>
      <c r="J104" s="162">
        <v>1573</v>
      </c>
      <c r="K104" s="160">
        <v>3391</v>
      </c>
      <c r="L104" s="162">
        <v>1696</v>
      </c>
      <c r="M104" s="162">
        <v>1695</v>
      </c>
      <c r="N104" s="160">
        <v>2979</v>
      </c>
      <c r="O104" s="180">
        <v>1431</v>
      </c>
      <c r="P104" s="181">
        <v>1548</v>
      </c>
      <c r="Q104" s="160">
        <v>2451</v>
      </c>
      <c r="R104" s="159">
        <v>1229</v>
      </c>
      <c r="S104" s="159">
        <v>1222</v>
      </c>
      <c r="T104" s="160">
        <v>3859</v>
      </c>
      <c r="U104" s="171">
        <v>1900</v>
      </c>
      <c r="V104" s="171">
        <v>1959</v>
      </c>
      <c r="W104" s="160">
        <v>4169</v>
      </c>
      <c r="X104" s="171">
        <v>2069</v>
      </c>
      <c r="Y104" s="171">
        <v>2100</v>
      </c>
      <c r="Z104" s="160">
        <v>4278</v>
      </c>
      <c r="AA104" s="171">
        <v>2095</v>
      </c>
      <c r="AB104" s="171">
        <v>2183</v>
      </c>
      <c r="AC104" s="169">
        <v>4285</v>
      </c>
      <c r="AD104" s="169">
        <v>2156</v>
      </c>
      <c r="AE104" s="169">
        <v>2129</v>
      </c>
      <c r="AF104" s="159">
        <v>3856</v>
      </c>
      <c r="AG104" s="159">
        <v>1937</v>
      </c>
      <c r="AH104" s="159">
        <v>1919</v>
      </c>
      <c r="AI104" s="171">
        <v>3516</v>
      </c>
      <c r="AJ104" s="171">
        <v>1736</v>
      </c>
      <c r="AK104" s="171">
        <v>1780</v>
      </c>
      <c r="AL104" s="171">
        <v>3490</v>
      </c>
      <c r="AM104" s="171">
        <v>1668</v>
      </c>
      <c r="AN104" s="171">
        <v>1822</v>
      </c>
      <c r="AO104" s="171">
        <v>3273</v>
      </c>
      <c r="AP104" s="171">
        <v>1617</v>
      </c>
      <c r="AQ104" s="171">
        <v>1656</v>
      </c>
      <c r="AR104" s="171">
        <v>3340</v>
      </c>
      <c r="AS104" s="171">
        <v>1642</v>
      </c>
      <c r="AT104" s="171">
        <v>1698</v>
      </c>
      <c r="AU104" s="171">
        <v>3262</v>
      </c>
      <c r="AV104" s="171">
        <v>1615</v>
      </c>
      <c r="AW104" s="171">
        <v>1647</v>
      </c>
      <c r="AX104" s="171">
        <v>3092</v>
      </c>
      <c r="AY104" s="171">
        <v>1537</v>
      </c>
      <c r="AZ104" s="171">
        <v>1555</v>
      </c>
      <c r="BA104" s="171">
        <v>3166</v>
      </c>
      <c r="BB104" s="171">
        <v>1556</v>
      </c>
      <c r="BC104" s="171">
        <v>1610</v>
      </c>
      <c r="BD104" s="419">
        <v>3188</v>
      </c>
      <c r="BE104" s="419">
        <v>1558</v>
      </c>
      <c r="BF104" s="419">
        <v>1630</v>
      </c>
      <c r="BG104" s="171">
        <v>3175</v>
      </c>
      <c r="BH104" s="171">
        <v>1551</v>
      </c>
      <c r="BI104" s="171">
        <v>1624</v>
      </c>
      <c r="BJ104" s="157">
        <v>60</v>
      </c>
    </row>
    <row r="105" spans="1:65" ht="11.25" customHeight="1" x14ac:dyDescent="0.15">
      <c r="A105" s="129">
        <v>61</v>
      </c>
      <c r="B105" s="162">
        <v>3102</v>
      </c>
      <c r="C105" s="162">
        <v>1544</v>
      </c>
      <c r="D105" s="162">
        <v>1558</v>
      </c>
      <c r="E105" s="160">
        <v>3086</v>
      </c>
      <c r="F105" s="162">
        <v>1495</v>
      </c>
      <c r="G105" s="162">
        <v>1591</v>
      </c>
      <c r="H105" s="160">
        <v>3245</v>
      </c>
      <c r="I105" s="162">
        <v>1621</v>
      </c>
      <c r="J105" s="162">
        <v>1624</v>
      </c>
      <c r="K105" s="160">
        <v>3116</v>
      </c>
      <c r="L105" s="162">
        <v>1536</v>
      </c>
      <c r="M105" s="162">
        <v>1580</v>
      </c>
      <c r="N105" s="160">
        <v>3363</v>
      </c>
      <c r="O105" s="180">
        <v>1656</v>
      </c>
      <c r="P105" s="181">
        <v>1707</v>
      </c>
      <c r="Q105" s="160">
        <v>2956</v>
      </c>
      <c r="R105" s="159">
        <v>1415</v>
      </c>
      <c r="S105" s="159">
        <v>1541</v>
      </c>
      <c r="T105" s="160">
        <v>2440</v>
      </c>
      <c r="U105" s="171">
        <v>1222</v>
      </c>
      <c r="V105" s="171">
        <v>1218</v>
      </c>
      <c r="W105" s="160">
        <v>3848</v>
      </c>
      <c r="X105" s="171">
        <v>1897</v>
      </c>
      <c r="Y105" s="171">
        <v>1951</v>
      </c>
      <c r="Z105" s="160">
        <v>4149</v>
      </c>
      <c r="AA105" s="171">
        <v>2058</v>
      </c>
      <c r="AB105" s="171">
        <v>2091</v>
      </c>
      <c r="AC105" s="169">
        <v>4265</v>
      </c>
      <c r="AD105" s="169">
        <v>2082</v>
      </c>
      <c r="AE105" s="169">
        <v>2183</v>
      </c>
      <c r="AF105" s="159">
        <v>4278</v>
      </c>
      <c r="AG105" s="159">
        <v>2156</v>
      </c>
      <c r="AH105" s="159">
        <v>2122</v>
      </c>
      <c r="AI105" s="171">
        <v>3855</v>
      </c>
      <c r="AJ105" s="171">
        <v>1933</v>
      </c>
      <c r="AK105" s="171">
        <v>1922</v>
      </c>
      <c r="AL105" s="171">
        <v>3521</v>
      </c>
      <c r="AM105" s="171">
        <v>1735</v>
      </c>
      <c r="AN105" s="171">
        <v>1786</v>
      </c>
      <c r="AO105" s="171">
        <v>3480</v>
      </c>
      <c r="AP105" s="171">
        <v>1660</v>
      </c>
      <c r="AQ105" s="171">
        <v>1820</v>
      </c>
      <c r="AR105" s="171">
        <v>3295</v>
      </c>
      <c r="AS105" s="171">
        <v>1618</v>
      </c>
      <c r="AT105" s="171">
        <v>1677</v>
      </c>
      <c r="AU105" s="171">
        <v>3329</v>
      </c>
      <c r="AV105" s="171">
        <v>1634</v>
      </c>
      <c r="AW105" s="171">
        <v>1695</v>
      </c>
      <c r="AX105" s="171">
        <v>3238</v>
      </c>
      <c r="AY105" s="171">
        <v>1594</v>
      </c>
      <c r="AZ105" s="171">
        <v>1644</v>
      </c>
      <c r="BA105" s="171">
        <v>3088</v>
      </c>
      <c r="BB105" s="171">
        <v>1530</v>
      </c>
      <c r="BC105" s="171">
        <v>1558</v>
      </c>
      <c r="BD105" s="419">
        <v>3169</v>
      </c>
      <c r="BE105" s="419">
        <v>1558</v>
      </c>
      <c r="BF105" s="419">
        <v>1611</v>
      </c>
      <c r="BG105" s="171">
        <v>3193</v>
      </c>
      <c r="BH105" s="171">
        <v>1562</v>
      </c>
      <c r="BI105" s="171">
        <v>1631</v>
      </c>
      <c r="BJ105" s="157">
        <v>61</v>
      </c>
    </row>
    <row r="106" spans="1:65" ht="11.25" customHeight="1" x14ac:dyDescent="0.15">
      <c r="A106" s="129">
        <v>62</v>
      </c>
      <c r="B106" s="162">
        <v>2663</v>
      </c>
      <c r="C106" s="162">
        <v>1274</v>
      </c>
      <c r="D106" s="162">
        <v>1389</v>
      </c>
      <c r="E106" s="160">
        <v>3071</v>
      </c>
      <c r="F106" s="162">
        <v>1521</v>
      </c>
      <c r="G106" s="162">
        <v>1550</v>
      </c>
      <c r="H106" s="160">
        <v>3058</v>
      </c>
      <c r="I106" s="162">
        <v>1478</v>
      </c>
      <c r="J106" s="162">
        <v>1580</v>
      </c>
      <c r="K106" s="160">
        <v>3216</v>
      </c>
      <c r="L106" s="162">
        <v>1600</v>
      </c>
      <c r="M106" s="162">
        <v>1616</v>
      </c>
      <c r="N106" s="160">
        <v>3101</v>
      </c>
      <c r="O106" s="180">
        <v>1515</v>
      </c>
      <c r="P106" s="181">
        <v>1586</v>
      </c>
      <c r="Q106" s="160">
        <v>3334</v>
      </c>
      <c r="R106" s="159">
        <v>1633</v>
      </c>
      <c r="S106" s="159">
        <v>1701</v>
      </c>
      <c r="T106" s="160">
        <v>2950</v>
      </c>
      <c r="U106" s="171">
        <v>1407</v>
      </c>
      <c r="V106" s="171">
        <v>1543</v>
      </c>
      <c r="W106" s="160">
        <v>2432</v>
      </c>
      <c r="X106" s="171">
        <v>1219</v>
      </c>
      <c r="Y106" s="171">
        <v>1213</v>
      </c>
      <c r="Z106" s="160">
        <v>3837</v>
      </c>
      <c r="AA106" s="171">
        <v>1878</v>
      </c>
      <c r="AB106" s="171">
        <v>1959</v>
      </c>
      <c r="AC106" s="169">
        <v>4134</v>
      </c>
      <c r="AD106" s="169">
        <v>2047</v>
      </c>
      <c r="AE106" s="169">
        <v>2087</v>
      </c>
      <c r="AF106" s="159">
        <v>4246</v>
      </c>
      <c r="AG106" s="159">
        <v>2073</v>
      </c>
      <c r="AH106" s="159">
        <v>2173</v>
      </c>
      <c r="AI106" s="171">
        <v>4257</v>
      </c>
      <c r="AJ106" s="171">
        <v>2140</v>
      </c>
      <c r="AK106" s="171">
        <v>2117</v>
      </c>
      <c r="AL106" s="171">
        <v>3851</v>
      </c>
      <c r="AM106" s="171">
        <v>1933</v>
      </c>
      <c r="AN106" s="171">
        <v>1918</v>
      </c>
      <c r="AO106" s="171">
        <v>3516</v>
      </c>
      <c r="AP106" s="171">
        <v>1727</v>
      </c>
      <c r="AQ106" s="171">
        <v>1789</v>
      </c>
      <c r="AR106" s="171">
        <v>3467</v>
      </c>
      <c r="AS106" s="171">
        <v>1653</v>
      </c>
      <c r="AT106" s="171">
        <v>1814</v>
      </c>
      <c r="AU106" s="171">
        <v>3278</v>
      </c>
      <c r="AV106" s="171">
        <v>1606</v>
      </c>
      <c r="AW106" s="171">
        <v>1672</v>
      </c>
      <c r="AX106" s="171">
        <v>3313</v>
      </c>
      <c r="AY106" s="171">
        <v>1616</v>
      </c>
      <c r="AZ106" s="171">
        <v>1697</v>
      </c>
      <c r="BA106" s="171">
        <v>3237</v>
      </c>
      <c r="BB106" s="171">
        <v>1592</v>
      </c>
      <c r="BC106" s="171">
        <v>1645</v>
      </c>
      <c r="BD106" s="419">
        <v>3075</v>
      </c>
      <c r="BE106" s="419">
        <v>1520</v>
      </c>
      <c r="BF106" s="419">
        <v>1555</v>
      </c>
      <c r="BG106" s="171">
        <v>3156</v>
      </c>
      <c r="BH106" s="171">
        <v>1549</v>
      </c>
      <c r="BI106" s="171">
        <v>1607</v>
      </c>
      <c r="BJ106" s="157">
        <v>62</v>
      </c>
    </row>
    <row r="107" spans="1:65" ht="11.25" customHeight="1" x14ac:dyDescent="0.15">
      <c r="A107" s="129">
        <v>63</v>
      </c>
      <c r="B107" s="162">
        <v>3032</v>
      </c>
      <c r="C107" s="162">
        <v>1456</v>
      </c>
      <c r="D107" s="162">
        <v>1576</v>
      </c>
      <c r="E107" s="160">
        <v>2647</v>
      </c>
      <c r="F107" s="162">
        <v>1262</v>
      </c>
      <c r="G107" s="162">
        <v>1385</v>
      </c>
      <c r="H107" s="160">
        <v>3032</v>
      </c>
      <c r="I107" s="162">
        <v>1497</v>
      </c>
      <c r="J107" s="162">
        <v>1535</v>
      </c>
      <c r="K107" s="160">
        <v>3044</v>
      </c>
      <c r="L107" s="162">
        <v>1462</v>
      </c>
      <c r="M107" s="162">
        <v>1582</v>
      </c>
      <c r="N107" s="160">
        <v>3206</v>
      </c>
      <c r="O107" s="180">
        <v>1588</v>
      </c>
      <c r="P107" s="181">
        <v>1618</v>
      </c>
      <c r="Q107" s="160">
        <v>3088</v>
      </c>
      <c r="R107" s="159">
        <v>1513</v>
      </c>
      <c r="S107" s="159">
        <v>1575</v>
      </c>
      <c r="T107" s="160">
        <v>3321</v>
      </c>
      <c r="U107" s="171">
        <v>1616</v>
      </c>
      <c r="V107" s="171">
        <v>1705</v>
      </c>
      <c r="W107" s="160">
        <v>2933</v>
      </c>
      <c r="X107" s="171">
        <v>1399</v>
      </c>
      <c r="Y107" s="171">
        <v>1534</v>
      </c>
      <c r="Z107" s="160">
        <v>2409</v>
      </c>
      <c r="AA107" s="171">
        <v>1201</v>
      </c>
      <c r="AB107" s="171">
        <v>1208</v>
      </c>
      <c r="AC107" s="169">
        <v>3809</v>
      </c>
      <c r="AD107" s="169">
        <v>1833</v>
      </c>
      <c r="AE107" s="169">
        <v>1976</v>
      </c>
      <c r="AF107" s="159">
        <v>4132</v>
      </c>
      <c r="AG107" s="159">
        <v>2048</v>
      </c>
      <c r="AH107" s="159">
        <v>2084</v>
      </c>
      <c r="AI107" s="171">
        <v>4218</v>
      </c>
      <c r="AJ107" s="171">
        <v>2059</v>
      </c>
      <c r="AK107" s="171">
        <v>2159</v>
      </c>
      <c r="AL107" s="171">
        <v>4246</v>
      </c>
      <c r="AM107" s="171">
        <v>2125</v>
      </c>
      <c r="AN107" s="171">
        <v>2121</v>
      </c>
      <c r="AO107" s="171">
        <v>3841</v>
      </c>
      <c r="AP107" s="171">
        <v>1928</v>
      </c>
      <c r="AQ107" s="171">
        <v>1913</v>
      </c>
      <c r="AR107" s="171">
        <v>3504</v>
      </c>
      <c r="AS107" s="171">
        <v>1713</v>
      </c>
      <c r="AT107" s="171">
        <v>1791</v>
      </c>
      <c r="AU107" s="171">
        <v>3457</v>
      </c>
      <c r="AV107" s="171">
        <v>1645</v>
      </c>
      <c r="AW107" s="171">
        <v>1812</v>
      </c>
      <c r="AX107" s="171">
        <v>3259</v>
      </c>
      <c r="AY107" s="171">
        <v>1597</v>
      </c>
      <c r="AZ107" s="171">
        <v>1662</v>
      </c>
      <c r="BA107" s="171">
        <v>3295</v>
      </c>
      <c r="BB107" s="171">
        <v>1604</v>
      </c>
      <c r="BC107" s="171">
        <v>1691</v>
      </c>
      <c r="BD107" s="419">
        <v>3221</v>
      </c>
      <c r="BE107" s="419">
        <v>1580</v>
      </c>
      <c r="BF107" s="419">
        <v>1641</v>
      </c>
      <c r="BG107" s="171">
        <v>3057</v>
      </c>
      <c r="BH107" s="171">
        <v>1505</v>
      </c>
      <c r="BI107" s="171">
        <v>1552</v>
      </c>
      <c r="BJ107" s="157">
        <v>63</v>
      </c>
    </row>
    <row r="108" spans="1:65" ht="11.25" customHeight="1" x14ac:dyDescent="0.15">
      <c r="A108" s="129">
        <v>64</v>
      </c>
      <c r="B108" s="162">
        <v>2993</v>
      </c>
      <c r="C108" s="162">
        <v>1460</v>
      </c>
      <c r="D108" s="162">
        <v>1533</v>
      </c>
      <c r="E108" s="160">
        <v>3012</v>
      </c>
      <c r="F108" s="162">
        <v>1441</v>
      </c>
      <c r="G108" s="162">
        <v>1571</v>
      </c>
      <c r="H108" s="160">
        <v>2621</v>
      </c>
      <c r="I108" s="162">
        <v>1241</v>
      </c>
      <c r="J108" s="162">
        <v>1380</v>
      </c>
      <c r="K108" s="160">
        <v>3011</v>
      </c>
      <c r="L108" s="162">
        <v>1481</v>
      </c>
      <c r="M108" s="162">
        <v>1530</v>
      </c>
      <c r="N108" s="160">
        <v>3016</v>
      </c>
      <c r="O108" s="180">
        <v>1433</v>
      </c>
      <c r="P108" s="180">
        <v>1583</v>
      </c>
      <c r="Q108" s="160">
        <v>3178</v>
      </c>
      <c r="R108" s="159">
        <v>1564</v>
      </c>
      <c r="S108" s="159">
        <v>1614</v>
      </c>
      <c r="T108" s="160">
        <v>3070</v>
      </c>
      <c r="U108" s="171">
        <v>1494</v>
      </c>
      <c r="V108" s="171">
        <v>1576</v>
      </c>
      <c r="W108" s="160">
        <v>3298</v>
      </c>
      <c r="X108" s="171">
        <v>1602</v>
      </c>
      <c r="Y108" s="171">
        <v>1696</v>
      </c>
      <c r="Z108" s="160">
        <v>2920</v>
      </c>
      <c r="AA108" s="171">
        <v>1387</v>
      </c>
      <c r="AB108" s="171">
        <v>1533</v>
      </c>
      <c r="AC108" s="169">
        <v>2395</v>
      </c>
      <c r="AD108" s="169">
        <v>1201</v>
      </c>
      <c r="AE108" s="169">
        <v>1194</v>
      </c>
      <c r="AF108" s="159">
        <v>3776</v>
      </c>
      <c r="AG108" s="159">
        <v>1811</v>
      </c>
      <c r="AH108" s="159">
        <v>1965</v>
      </c>
      <c r="AI108" s="171">
        <v>4109</v>
      </c>
      <c r="AJ108" s="171">
        <v>2038</v>
      </c>
      <c r="AK108" s="171">
        <v>2071</v>
      </c>
      <c r="AL108" s="171">
        <v>4195</v>
      </c>
      <c r="AM108" s="171">
        <v>2046</v>
      </c>
      <c r="AN108" s="171">
        <v>2149</v>
      </c>
      <c r="AO108" s="171">
        <v>4239</v>
      </c>
      <c r="AP108" s="171">
        <v>2116</v>
      </c>
      <c r="AQ108" s="171">
        <v>2123</v>
      </c>
      <c r="AR108" s="171">
        <v>3799</v>
      </c>
      <c r="AS108" s="171">
        <v>1895</v>
      </c>
      <c r="AT108" s="171">
        <v>1904</v>
      </c>
      <c r="AU108" s="171">
        <v>3493</v>
      </c>
      <c r="AV108" s="171">
        <v>1710</v>
      </c>
      <c r="AW108" s="171">
        <v>1783</v>
      </c>
      <c r="AX108" s="171">
        <v>3441</v>
      </c>
      <c r="AY108" s="171">
        <v>1636</v>
      </c>
      <c r="AZ108" s="171">
        <v>1805</v>
      </c>
      <c r="BA108" s="171">
        <v>3245</v>
      </c>
      <c r="BB108" s="171">
        <v>1584</v>
      </c>
      <c r="BC108" s="171">
        <v>1661</v>
      </c>
      <c r="BD108" s="419">
        <v>3281</v>
      </c>
      <c r="BE108" s="419">
        <v>1593</v>
      </c>
      <c r="BF108" s="419">
        <v>1688</v>
      </c>
      <c r="BG108" s="171">
        <v>3210</v>
      </c>
      <c r="BH108" s="171">
        <v>1570</v>
      </c>
      <c r="BI108" s="172">
        <v>1640</v>
      </c>
      <c r="BJ108" s="157">
        <v>64</v>
      </c>
    </row>
    <row r="109" spans="1:65" ht="6.6" customHeight="1" x14ac:dyDescent="0.15">
      <c r="A109" s="129"/>
      <c r="B109" s="162"/>
      <c r="C109" s="162"/>
      <c r="D109" s="162"/>
      <c r="E109" s="162"/>
      <c r="F109" s="162"/>
      <c r="G109" s="162"/>
      <c r="H109" s="162"/>
      <c r="I109" s="162"/>
      <c r="J109" s="162"/>
      <c r="K109" s="162"/>
      <c r="L109" s="162"/>
      <c r="M109" s="162"/>
      <c r="N109" s="162"/>
      <c r="O109" s="160"/>
      <c r="P109" s="160"/>
      <c r="Q109" s="162"/>
      <c r="R109" s="159"/>
      <c r="S109" s="161"/>
      <c r="T109" s="162"/>
      <c r="U109" s="159"/>
      <c r="V109" s="161"/>
      <c r="W109" s="162"/>
      <c r="X109" s="159"/>
      <c r="Y109" s="161"/>
      <c r="Z109" s="162"/>
      <c r="AA109" s="159"/>
      <c r="AB109" s="161"/>
      <c r="AC109" s="169"/>
      <c r="AD109" s="169"/>
      <c r="AE109" s="169"/>
      <c r="AF109" s="170"/>
      <c r="AG109" s="170"/>
      <c r="AH109" s="170"/>
      <c r="AI109" s="170"/>
      <c r="AJ109" s="170"/>
      <c r="AK109" s="169"/>
      <c r="AL109" s="170"/>
      <c r="AM109" s="170"/>
      <c r="AN109" s="169"/>
      <c r="AO109" s="170"/>
      <c r="AP109" s="170"/>
      <c r="AQ109" s="169"/>
      <c r="AR109" s="170"/>
      <c r="AS109" s="170"/>
      <c r="AT109" s="170"/>
      <c r="AU109" s="170"/>
      <c r="AV109" s="170"/>
      <c r="AW109" s="170"/>
      <c r="AX109" s="170"/>
      <c r="AY109" s="170"/>
      <c r="AZ109" s="170"/>
      <c r="BA109" s="170"/>
      <c r="BB109" s="170"/>
      <c r="BC109" s="170"/>
      <c r="BD109" s="170"/>
      <c r="BE109" s="170"/>
      <c r="BF109" s="170"/>
      <c r="BG109" s="170"/>
      <c r="BH109" s="170"/>
      <c r="BI109" s="169"/>
      <c r="BJ109" s="157"/>
    </row>
    <row r="110" spans="1:65" ht="11.25" customHeight="1" x14ac:dyDescent="0.15">
      <c r="A110" s="129" t="s">
        <v>236</v>
      </c>
      <c r="B110" s="160">
        <v>14733</v>
      </c>
      <c r="C110" s="162">
        <v>6911</v>
      </c>
      <c r="D110" s="162">
        <v>7822</v>
      </c>
      <c r="E110" s="160">
        <v>14664</v>
      </c>
      <c r="F110" s="160">
        <v>6916</v>
      </c>
      <c r="G110" s="160">
        <v>7748</v>
      </c>
      <c r="H110" s="160">
        <v>14628</v>
      </c>
      <c r="I110" s="160">
        <v>6910</v>
      </c>
      <c r="J110" s="160">
        <v>7718</v>
      </c>
      <c r="K110" s="160">
        <v>14293</v>
      </c>
      <c r="L110" s="160">
        <v>6797</v>
      </c>
      <c r="M110" s="160">
        <v>7496</v>
      </c>
      <c r="N110" s="160">
        <v>14352</v>
      </c>
      <c r="O110" s="160">
        <v>6868</v>
      </c>
      <c r="P110" s="160">
        <v>7484</v>
      </c>
      <c r="Q110" s="160">
        <v>14304</v>
      </c>
      <c r="R110" s="159">
        <v>6807</v>
      </c>
      <c r="S110" s="159">
        <v>7497</v>
      </c>
      <c r="T110" s="160">
        <v>14475</v>
      </c>
      <c r="U110" s="159">
        <v>6890</v>
      </c>
      <c r="V110" s="159">
        <v>7585</v>
      </c>
      <c r="W110" s="160">
        <v>14548</v>
      </c>
      <c r="X110" s="159">
        <v>6949</v>
      </c>
      <c r="Y110" s="159">
        <v>7599</v>
      </c>
      <c r="Z110" s="160">
        <v>15225</v>
      </c>
      <c r="AA110" s="160">
        <v>7315</v>
      </c>
      <c r="AB110" s="160">
        <v>7910</v>
      </c>
      <c r="AC110" s="169">
        <v>15104</v>
      </c>
      <c r="AD110" s="169">
        <v>7219</v>
      </c>
      <c r="AE110" s="169">
        <v>7885</v>
      </c>
      <c r="AF110" s="178">
        <v>14496</v>
      </c>
      <c r="AG110" s="178">
        <v>6982</v>
      </c>
      <c r="AH110" s="178">
        <v>7514</v>
      </c>
      <c r="AI110" s="178">
        <f t="shared" ref="AI110:AQ110" si="26">SUM(AI111:AI115)</f>
        <v>15136</v>
      </c>
      <c r="AJ110" s="178">
        <f t="shared" si="26"/>
        <v>7264</v>
      </c>
      <c r="AK110" s="178">
        <f t="shared" si="26"/>
        <v>7872</v>
      </c>
      <c r="AL110" s="178">
        <f t="shared" si="26"/>
        <v>16189</v>
      </c>
      <c r="AM110" s="178">
        <f t="shared" si="26"/>
        <v>7836</v>
      </c>
      <c r="AN110" s="178">
        <f t="shared" si="26"/>
        <v>8353</v>
      </c>
      <c r="AO110" s="178">
        <f t="shared" si="26"/>
        <v>17082</v>
      </c>
      <c r="AP110" s="178">
        <f t="shared" si="26"/>
        <v>8267</v>
      </c>
      <c r="AQ110" s="178">
        <f t="shared" si="26"/>
        <v>8815</v>
      </c>
      <c r="AR110" s="178">
        <v>18391</v>
      </c>
      <c r="AS110" s="178">
        <v>8995</v>
      </c>
      <c r="AT110" s="178">
        <v>9396</v>
      </c>
      <c r="AU110" s="178">
        <v>19761</v>
      </c>
      <c r="AV110" s="178">
        <v>9649</v>
      </c>
      <c r="AW110" s="178">
        <v>10112</v>
      </c>
      <c r="AX110" s="177">
        <f t="shared" ref="AX110:BI110" si="27">SUM(AX111:AX115)</f>
        <v>19486</v>
      </c>
      <c r="AY110" s="177">
        <f t="shared" si="27"/>
        <v>9542</v>
      </c>
      <c r="AZ110" s="177">
        <f t="shared" si="27"/>
        <v>9944</v>
      </c>
      <c r="BA110" s="177">
        <f t="shared" si="27"/>
        <v>18834</v>
      </c>
      <c r="BB110" s="177">
        <f t="shared" si="27"/>
        <v>9148</v>
      </c>
      <c r="BC110" s="177">
        <f t="shared" si="27"/>
        <v>9686</v>
      </c>
      <c r="BD110" s="177">
        <f t="shared" si="27"/>
        <v>17846</v>
      </c>
      <c r="BE110" s="177">
        <f t="shared" si="27"/>
        <v>8668</v>
      </c>
      <c r="BF110" s="177">
        <f t="shared" si="27"/>
        <v>9178</v>
      </c>
      <c r="BG110" s="177">
        <f t="shared" si="27"/>
        <v>16875</v>
      </c>
      <c r="BH110" s="177">
        <f t="shared" si="27"/>
        <v>8151</v>
      </c>
      <c r="BI110" s="177">
        <f t="shared" si="27"/>
        <v>8724</v>
      </c>
      <c r="BJ110" s="157" t="s">
        <v>236</v>
      </c>
      <c r="BK110" s="175"/>
      <c r="BL110" s="175"/>
      <c r="BM110" s="175"/>
    </row>
    <row r="111" spans="1:65" ht="11.25" customHeight="1" x14ac:dyDescent="0.15">
      <c r="A111" s="129">
        <v>65</v>
      </c>
      <c r="B111" s="162">
        <v>2993</v>
      </c>
      <c r="C111" s="162">
        <v>1433</v>
      </c>
      <c r="D111" s="162">
        <v>1560</v>
      </c>
      <c r="E111" s="160">
        <v>2979</v>
      </c>
      <c r="F111" s="162">
        <v>1454</v>
      </c>
      <c r="G111" s="162">
        <v>1525</v>
      </c>
      <c r="H111" s="160">
        <v>2987</v>
      </c>
      <c r="I111" s="162">
        <v>1420</v>
      </c>
      <c r="J111" s="162">
        <v>1567</v>
      </c>
      <c r="K111" s="160">
        <v>2601</v>
      </c>
      <c r="L111" s="162">
        <v>1228</v>
      </c>
      <c r="M111" s="162">
        <v>1373</v>
      </c>
      <c r="N111" s="160">
        <v>3017</v>
      </c>
      <c r="O111" s="180">
        <v>1481</v>
      </c>
      <c r="P111" s="180">
        <v>1536</v>
      </c>
      <c r="Q111" s="160">
        <v>2988</v>
      </c>
      <c r="R111" s="159">
        <v>1413</v>
      </c>
      <c r="S111" s="159">
        <v>1575</v>
      </c>
      <c r="T111" s="160">
        <v>3157</v>
      </c>
      <c r="U111" s="171">
        <v>1549</v>
      </c>
      <c r="V111" s="171">
        <v>1608</v>
      </c>
      <c r="W111" s="160">
        <v>3050</v>
      </c>
      <c r="X111" s="171">
        <v>1479</v>
      </c>
      <c r="Y111" s="171">
        <v>1571</v>
      </c>
      <c r="Z111" s="160">
        <v>3283</v>
      </c>
      <c r="AA111" s="171">
        <v>1589</v>
      </c>
      <c r="AB111" s="171">
        <v>1694</v>
      </c>
      <c r="AC111" s="169">
        <v>2894</v>
      </c>
      <c r="AD111" s="169">
        <v>1379</v>
      </c>
      <c r="AE111" s="169">
        <v>1515</v>
      </c>
      <c r="AF111" s="159">
        <v>2366</v>
      </c>
      <c r="AG111" s="159">
        <v>1185</v>
      </c>
      <c r="AH111" s="159">
        <v>1181</v>
      </c>
      <c r="AI111" s="171">
        <v>3754</v>
      </c>
      <c r="AJ111" s="171">
        <v>1797</v>
      </c>
      <c r="AK111" s="171">
        <v>1957</v>
      </c>
      <c r="AL111" s="171">
        <v>4090</v>
      </c>
      <c r="AM111" s="171">
        <v>2025</v>
      </c>
      <c r="AN111" s="171">
        <v>2065</v>
      </c>
      <c r="AO111" s="171">
        <v>4185</v>
      </c>
      <c r="AP111" s="171">
        <v>2029</v>
      </c>
      <c r="AQ111" s="171">
        <v>2156</v>
      </c>
      <c r="AR111" s="171">
        <v>4226</v>
      </c>
      <c r="AS111" s="171">
        <v>2115</v>
      </c>
      <c r="AT111" s="171">
        <v>2111</v>
      </c>
      <c r="AU111" s="171">
        <v>3765</v>
      </c>
      <c r="AV111" s="171">
        <v>1864</v>
      </c>
      <c r="AW111" s="171">
        <v>1901</v>
      </c>
      <c r="AX111" s="171">
        <v>3473</v>
      </c>
      <c r="AY111" s="171">
        <v>1692</v>
      </c>
      <c r="AZ111" s="171">
        <v>1781</v>
      </c>
      <c r="BA111" s="171">
        <v>3414</v>
      </c>
      <c r="BB111" s="171">
        <v>1619</v>
      </c>
      <c r="BC111" s="171">
        <v>1795</v>
      </c>
      <c r="BD111" s="419">
        <v>3226</v>
      </c>
      <c r="BE111" s="419">
        <v>1570</v>
      </c>
      <c r="BF111" s="419">
        <v>1656</v>
      </c>
      <c r="BG111" s="171">
        <v>3247</v>
      </c>
      <c r="BH111" s="171">
        <v>1577</v>
      </c>
      <c r="BI111" s="172">
        <v>1670</v>
      </c>
      <c r="BJ111" s="157">
        <v>65</v>
      </c>
    </row>
    <row r="112" spans="1:65" ht="11.25" customHeight="1" x14ac:dyDescent="0.15">
      <c r="A112" s="129">
        <v>66</v>
      </c>
      <c r="B112" s="162">
        <v>2950</v>
      </c>
      <c r="C112" s="162">
        <v>1408</v>
      </c>
      <c r="D112" s="162">
        <v>1542</v>
      </c>
      <c r="E112" s="160">
        <v>2966</v>
      </c>
      <c r="F112" s="162">
        <v>1415</v>
      </c>
      <c r="G112" s="162">
        <v>1551</v>
      </c>
      <c r="H112" s="160">
        <v>2960</v>
      </c>
      <c r="I112" s="162">
        <v>1440</v>
      </c>
      <c r="J112" s="162">
        <v>1520</v>
      </c>
      <c r="K112" s="160">
        <v>2964</v>
      </c>
      <c r="L112" s="162">
        <v>1403</v>
      </c>
      <c r="M112" s="162">
        <v>1561</v>
      </c>
      <c r="N112" s="160">
        <v>2594</v>
      </c>
      <c r="O112" s="180">
        <v>1216</v>
      </c>
      <c r="P112" s="180">
        <v>1378</v>
      </c>
      <c r="Q112" s="160">
        <v>2985</v>
      </c>
      <c r="R112" s="159">
        <v>1455</v>
      </c>
      <c r="S112" s="159">
        <v>1530</v>
      </c>
      <c r="T112" s="160">
        <v>2948</v>
      </c>
      <c r="U112" s="171">
        <v>1386</v>
      </c>
      <c r="V112" s="171">
        <v>1562</v>
      </c>
      <c r="W112" s="160">
        <v>3122</v>
      </c>
      <c r="X112" s="171">
        <v>1519</v>
      </c>
      <c r="Y112" s="171">
        <v>1603</v>
      </c>
      <c r="Z112" s="160">
        <v>3023</v>
      </c>
      <c r="AA112" s="171">
        <v>1459</v>
      </c>
      <c r="AB112" s="171">
        <v>1564</v>
      </c>
      <c r="AC112" s="169">
        <v>3273</v>
      </c>
      <c r="AD112" s="169">
        <v>1581</v>
      </c>
      <c r="AE112" s="169">
        <v>1692</v>
      </c>
      <c r="AF112" s="159">
        <v>2878</v>
      </c>
      <c r="AG112" s="159">
        <v>1366</v>
      </c>
      <c r="AH112" s="159">
        <v>1512</v>
      </c>
      <c r="AI112" s="171">
        <v>2363</v>
      </c>
      <c r="AJ112" s="171">
        <v>1182</v>
      </c>
      <c r="AK112" s="171">
        <v>1181</v>
      </c>
      <c r="AL112" s="171">
        <v>3718</v>
      </c>
      <c r="AM112" s="171">
        <v>1769</v>
      </c>
      <c r="AN112" s="171">
        <v>1949</v>
      </c>
      <c r="AO112" s="171">
        <v>4058</v>
      </c>
      <c r="AP112" s="171">
        <v>1999</v>
      </c>
      <c r="AQ112" s="171">
        <v>2059</v>
      </c>
      <c r="AR112" s="171">
        <v>4172</v>
      </c>
      <c r="AS112" s="171">
        <v>2024</v>
      </c>
      <c r="AT112" s="171">
        <v>2148</v>
      </c>
      <c r="AU112" s="171">
        <v>4217</v>
      </c>
      <c r="AV112" s="171">
        <v>2105</v>
      </c>
      <c r="AW112" s="171">
        <v>2112</v>
      </c>
      <c r="AX112" s="171">
        <v>3747</v>
      </c>
      <c r="AY112" s="171">
        <v>1848</v>
      </c>
      <c r="AZ112" s="171">
        <v>1899</v>
      </c>
      <c r="BA112" s="171">
        <v>3450</v>
      </c>
      <c r="BB112" s="171">
        <v>1677</v>
      </c>
      <c r="BC112" s="171">
        <v>1773</v>
      </c>
      <c r="BD112" s="419">
        <v>3396</v>
      </c>
      <c r="BE112" s="419">
        <v>1604</v>
      </c>
      <c r="BF112" s="419">
        <v>1792</v>
      </c>
      <c r="BG112" s="171">
        <v>3223</v>
      </c>
      <c r="BH112" s="171">
        <v>1566</v>
      </c>
      <c r="BI112" s="172">
        <v>1657</v>
      </c>
      <c r="BJ112" s="157">
        <v>66</v>
      </c>
    </row>
    <row r="113" spans="1:65" ht="11.25" customHeight="1" x14ac:dyDescent="0.15">
      <c r="A113" s="129">
        <v>67</v>
      </c>
      <c r="B113" s="162">
        <v>2887</v>
      </c>
      <c r="C113" s="162">
        <v>1321</v>
      </c>
      <c r="D113" s="162">
        <v>1566</v>
      </c>
      <c r="E113" s="160">
        <v>2927</v>
      </c>
      <c r="F113" s="162">
        <v>1394</v>
      </c>
      <c r="G113" s="162">
        <v>1533</v>
      </c>
      <c r="H113" s="160">
        <v>2951</v>
      </c>
      <c r="I113" s="162">
        <v>1401</v>
      </c>
      <c r="J113" s="162">
        <v>1550</v>
      </c>
      <c r="K113" s="160">
        <v>2924</v>
      </c>
      <c r="L113" s="162">
        <v>1419</v>
      </c>
      <c r="M113" s="162">
        <v>1505</v>
      </c>
      <c r="N113" s="160">
        <v>2930</v>
      </c>
      <c r="O113" s="180">
        <v>1383</v>
      </c>
      <c r="P113" s="180">
        <v>1547</v>
      </c>
      <c r="Q113" s="160">
        <v>2569</v>
      </c>
      <c r="R113" s="159">
        <v>1201</v>
      </c>
      <c r="S113" s="159">
        <v>1368</v>
      </c>
      <c r="T113" s="160">
        <v>2958</v>
      </c>
      <c r="U113" s="171">
        <v>1437</v>
      </c>
      <c r="V113" s="171">
        <v>1521</v>
      </c>
      <c r="W113" s="160">
        <v>2936</v>
      </c>
      <c r="X113" s="171">
        <v>1380</v>
      </c>
      <c r="Y113" s="171">
        <v>1556</v>
      </c>
      <c r="Z113" s="160">
        <v>3103</v>
      </c>
      <c r="AA113" s="171">
        <v>1505</v>
      </c>
      <c r="AB113" s="171">
        <v>1598</v>
      </c>
      <c r="AC113" s="169">
        <v>2987</v>
      </c>
      <c r="AD113" s="169">
        <v>1429</v>
      </c>
      <c r="AE113" s="169">
        <v>1558</v>
      </c>
      <c r="AF113" s="159">
        <v>3240</v>
      </c>
      <c r="AG113" s="159">
        <v>1554</v>
      </c>
      <c r="AH113" s="159">
        <v>1686</v>
      </c>
      <c r="AI113" s="171">
        <v>2852</v>
      </c>
      <c r="AJ113" s="171">
        <v>1349</v>
      </c>
      <c r="AK113" s="171">
        <v>1503</v>
      </c>
      <c r="AL113" s="171">
        <v>2345</v>
      </c>
      <c r="AM113" s="171">
        <v>1167</v>
      </c>
      <c r="AN113" s="171">
        <v>1178</v>
      </c>
      <c r="AO113" s="171">
        <v>3712</v>
      </c>
      <c r="AP113" s="171">
        <v>1763</v>
      </c>
      <c r="AQ113" s="171">
        <v>1949</v>
      </c>
      <c r="AR113" s="171">
        <v>4014</v>
      </c>
      <c r="AS113" s="171">
        <v>1971</v>
      </c>
      <c r="AT113" s="171">
        <v>2043</v>
      </c>
      <c r="AU113" s="171">
        <v>4154</v>
      </c>
      <c r="AV113" s="171">
        <v>2010</v>
      </c>
      <c r="AW113" s="171">
        <v>2144</v>
      </c>
      <c r="AX113" s="171">
        <v>4189</v>
      </c>
      <c r="AY113" s="171">
        <v>2083</v>
      </c>
      <c r="AZ113" s="171">
        <v>2106</v>
      </c>
      <c r="BA113" s="171">
        <v>3704</v>
      </c>
      <c r="BB113" s="171">
        <v>1819</v>
      </c>
      <c r="BC113" s="171">
        <v>1885</v>
      </c>
      <c r="BD113" s="419">
        <v>3430</v>
      </c>
      <c r="BE113" s="419">
        <v>1665</v>
      </c>
      <c r="BF113" s="419">
        <v>1765</v>
      </c>
      <c r="BG113" s="171">
        <v>3370</v>
      </c>
      <c r="BH113" s="171">
        <v>1588</v>
      </c>
      <c r="BI113" s="172">
        <v>1782</v>
      </c>
      <c r="BJ113" s="157">
        <v>67</v>
      </c>
    </row>
    <row r="114" spans="1:65" ht="11.25" customHeight="1" x14ac:dyDescent="0.15">
      <c r="A114" s="129">
        <v>68</v>
      </c>
      <c r="B114" s="162">
        <v>2976</v>
      </c>
      <c r="C114" s="162">
        <v>1385</v>
      </c>
      <c r="D114" s="162">
        <v>1591</v>
      </c>
      <c r="E114" s="160">
        <v>2861</v>
      </c>
      <c r="F114" s="162">
        <v>1298</v>
      </c>
      <c r="G114" s="162">
        <v>1563</v>
      </c>
      <c r="H114" s="160">
        <v>2901</v>
      </c>
      <c r="I114" s="162">
        <v>1373</v>
      </c>
      <c r="J114" s="162">
        <v>1528</v>
      </c>
      <c r="K114" s="160">
        <v>2931</v>
      </c>
      <c r="L114" s="162">
        <v>1396</v>
      </c>
      <c r="M114" s="162">
        <v>1535</v>
      </c>
      <c r="N114" s="160">
        <v>2891</v>
      </c>
      <c r="O114" s="180">
        <v>1397</v>
      </c>
      <c r="P114" s="180">
        <v>1494</v>
      </c>
      <c r="Q114" s="160">
        <v>2903</v>
      </c>
      <c r="R114" s="159">
        <v>1364</v>
      </c>
      <c r="S114" s="159">
        <v>1539</v>
      </c>
      <c r="T114" s="160">
        <v>2542</v>
      </c>
      <c r="U114" s="171">
        <v>1177</v>
      </c>
      <c r="V114" s="171">
        <v>1365</v>
      </c>
      <c r="W114" s="160">
        <v>2934</v>
      </c>
      <c r="X114" s="171">
        <v>1419</v>
      </c>
      <c r="Y114" s="171">
        <v>1515</v>
      </c>
      <c r="Z114" s="160">
        <v>2909</v>
      </c>
      <c r="AA114" s="171">
        <v>1366</v>
      </c>
      <c r="AB114" s="171">
        <v>1543</v>
      </c>
      <c r="AC114" s="169">
        <v>3070</v>
      </c>
      <c r="AD114" s="169">
        <v>1482</v>
      </c>
      <c r="AE114" s="169">
        <v>1588</v>
      </c>
      <c r="AF114" s="159">
        <v>2970</v>
      </c>
      <c r="AG114" s="159">
        <v>1416</v>
      </c>
      <c r="AH114" s="159">
        <v>1554</v>
      </c>
      <c r="AI114" s="171">
        <v>3220</v>
      </c>
      <c r="AJ114" s="171">
        <v>1538</v>
      </c>
      <c r="AK114" s="171">
        <v>1682</v>
      </c>
      <c r="AL114" s="171">
        <v>2831</v>
      </c>
      <c r="AM114" s="171">
        <v>1339</v>
      </c>
      <c r="AN114" s="171">
        <v>1492</v>
      </c>
      <c r="AO114" s="171">
        <v>2326</v>
      </c>
      <c r="AP114" s="171">
        <v>1157</v>
      </c>
      <c r="AQ114" s="171">
        <v>1169</v>
      </c>
      <c r="AR114" s="171">
        <v>3670</v>
      </c>
      <c r="AS114" s="171">
        <v>1746</v>
      </c>
      <c r="AT114" s="171">
        <v>1924</v>
      </c>
      <c r="AU114" s="171">
        <v>3992</v>
      </c>
      <c r="AV114" s="171">
        <v>1952</v>
      </c>
      <c r="AW114" s="171">
        <v>2040</v>
      </c>
      <c r="AX114" s="171">
        <v>4137</v>
      </c>
      <c r="AY114" s="171">
        <v>1997</v>
      </c>
      <c r="AZ114" s="171">
        <v>2140</v>
      </c>
      <c r="BA114" s="171">
        <v>4169</v>
      </c>
      <c r="BB114" s="171">
        <v>2064</v>
      </c>
      <c r="BC114" s="171">
        <v>2105</v>
      </c>
      <c r="BD114" s="419">
        <v>3671</v>
      </c>
      <c r="BE114" s="419">
        <v>1796</v>
      </c>
      <c r="BF114" s="419">
        <v>1875</v>
      </c>
      <c r="BG114" s="171">
        <v>3400</v>
      </c>
      <c r="BH114" s="171">
        <v>1644</v>
      </c>
      <c r="BI114" s="172">
        <v>1756</v>
      </c>
      <c r="BJ114" s="157">
        <v>68</v>
      </c>
    </row>
    <row r="115" spans="1:65" ht="11.25" customHeight="1" x14ac:dyDescent="0.15">
      <c r="A115" s="129">
        <v>69</v>
      </c>
      <c r="B115" s="162">
        <v>2927</v>
      </c>
      <c r="C115" s="162">
        <v>1364</v>
      </c>
      <c r="D115" s="162">
        <v>1563</v>
      </c>
      <c r="E115" s="160">
        <v>2931</v>
      </c>
      <c r="F115" s="162">
        <v>1355</v>
      </c>
      <c r="G115" s="162">
        <v>1576</v>
      </c>
      <c r="H115" s="160">
        <v>2829</v>
      </c>
      <c r="I115" s="162">
        <v>1276</v>
      </c>
      <c r="J115" s="162">
        <v>1553</v>
      </c>
      <c r="K115" s="160">
        <v>2873</v>
      </c>
      <c r="L115" s="162">
        <v>1351</v>
      </c>
      <c r="M115" s="162">
        <v>1522</v>
      </c>
      <c r="N115" s="160">
        <v>2920</v>
      </c>
      <c r="O115" s="180">
        <v>1391</v>
      </c>
      <c r="P115" s="180">
        <v>1529</v>
      </c>
      <c r="Q115" s="160">
        <v>2859</v>
      </c>
      <c r="R115" s="159">
        <v>1374</v>
      </c>
      <c r="S115" s="159">
        <v>1485</v>
      </c>
      <c r="T115" s="160">
        <v>2870</v>
      </c>
      <c r="U115" s="171">
        <v>1341</v>
      </c>
      <c r="V115" s="171">
        <v>1529</v>
      </c>
      <c r="W115" s="160">
        <v>2506</v>
      </c>
      <c r="X115" s="171">
        <v>1152</v>
      </c>
      <c r="Y115" s="171">
        <v>1354</v>
      </c>
      <c r="Z115" s="160">
        <v>2907</v>
      </c>
      <c r="AA115" s="171">
        <v>1396</v>
      </c>
      <c r="AB115" s="171">
        <v>1511</v>
      </c>
      <c r="AC115" s="169">
        <v>2880</v>
      </c>
      <c r="AD115" s="169">
        <v>1348</v>
      </c>
      <c r="AE115" s="169">
        <v>1532</v>
      </c>
      <c r="AF115" s="159">
        <v>3042</v>
      </c>
      <c r="AG115" s="159">
        <v>1461</v>
      </c>
      <c r="AH115" s="159">
        <v>1581</v>
      </c>
      <c r="AI115" s="171">
        <v>2947</v>
      </c>
      <c r="AJ115" s="171">
        <v>1398</v>
      </c>
      <c r="AK115" s="171">
        <v>1549</v>
      </c>
      <c r="AL115" s="171">
        <v>3205</v>
      </c>
      <c r="AM115" s="171">
        <v>1536</v>
      </c>
      <c r="AN115" s="171">
        <v>1669</v>
      </c>
      <c r="AO115" s="171">
        <v>2801</v>
      </c>
      <c r="AP115" s="171">
        <v>1319</v>
      </c>
      <c r="AQ115" s="171">
        <v>1482</v>
      </c>
      <c r="AR115" s="171">
        <v>2309</v>
      </c>
      <c r="AS115" s="171">
        <v>1139</v>
      </c>
      <c r="AT115" s="171">
        <v>1170</v>
      </c>
      <c r="AU115" s="171">
        <v>3633</v>
      </c>
      <c r="AV115" s="171">
        <v>1718</v>
      </c>
      <c r="AW115" s="171">
        <v>1915</v>
      </c>
      <c r="AX115" s="171">
        <v>3940</v>
      </c>
      <c r="AY115" s="171">
        <v>1922</v>
      </c>
      <c r="AZ115" s="171">
        <v>2018</v>
      </c>
      <c r="BA115" s="171">
        <v>4097</v>
      </c>
      <c r="BB115" s="171">
        <v>1969</v>
      </c>
      <c r="BC115" s="171">
        <v>2128</v>
      </c>
      <c r="BD115" s="419">
        <v>4123</v>
      </c>
      <c r="BE115" s="419">
        <v>2033</v>
      </c>
      <c r="BF115" s="419">
        <v>2090</v>
      </c>
      <c r="BG115" s="171">
        <v>3635</v>
      </c>
      <c r="BH115" s="171">
        <v>1776</v>
      </c>
      <c r="BI115" s="172">
        <v>1859</v>
      </c>
      <c r="BJ115" s="157">
        <v>69</v>
      </c>
    </row>
    <row r="116" spans="1:65" ht="6.6" customHeight="1" x14ac:dyDescent="0.15">
      <c r="A116" s="129"/>
      <c r="B116" s="162"/>
      <c r="C116" s="162"/>
      <c r="D116" s="162"/>
      <c r="E116" s="162"/>
      <c r="F116" s="162"/>
      <c r="G116" s="162"/>
      <c r="H116" s="162"/>
      <c r="I116" s="162"/>
      <c r="J116" s="162"/>
      <c r="K116" s="162"/>
      <c r="L116" s="162"/>
      <c r="M116" s="162"/>
      <c r="N116" s="162"/>
      <c r="O116" s="160"/>
      <c r="P116" s="160"/>
      <c r="Q116" s="162"/>
      <c r="R116" s="159"/>
      <c r="S116" s="161"/>
      <c r="T116" s="162"/>
      <c r="U116" s="159"/>
      <c r="V116" s="161"/>
      <c r="W116" s="162"/>
      <c r="X116" s="159"/>
      <c r="Y116" s="161"/>
      <c r="Z116" s="162"/>
      <c r="AA116" s="159"/>
      <c r="AB116" s="161"/>
      <c r="AC116" s="169"/>
      <c r="AD116" s="169"/>
      <c r="AE116" s="169"/>
      <c r="AF116" s="170"/>
      <c r="AG116" s="170"/>
      <c r="AH116" s="170"/>
      <c r="AI116" s="170"/>
      <c r="AJ116" s="170"/>
      <c r="AK116" s="169"/>
      <c r="AL116" s="170"/>
      <c r="AM116" s="170"/>
      <c r="AN116" s="169"/>
      <c r="AO116" s="170"/>
      <c r="AP116" s="170"/>
      <c r="AQ116" s="169"/>
      <c r="AR116" s="170"/>
      <c r="AS116" s="170"/>
      <c r="AT116" s="170"/>
      <c r="AU116" s="170"/>
      <c r="AV116" s="170"/>
      <c r="AW116" s="170"/>
      <c r="AX116" s="170"/>
      <c r="AY116" s="170"/>
      <c r="AZ116" s="170"/>
      <c r="BA116" s="170"/>
      <c r="BB116" s="170"/>
      <c r="BC116" s="170"/>
      <c r="BD116" s="170"/>
      <c r="BE116" s="170"/>
      <c r="BF116" s="170"/>
      <c r="BG116" s="170"/>
      <c r="BH116" s="170"/>
      <c r="BI116" s="169"/>
      <c r="BJ116" s="157"/>
    </row>
    <row r="117" spans="1:65" ht="11.25" customHeight="1" x14ac:dyDescent="0.15">
      <c r="A117" s="129" t="s">
        <v>235</v>
      </c>
      <c r="B117" s="160">
        <v>13921</v>
      </c>
      <c r="C117" s="162">
        <v>6133</v>
      </c>
      <c r="D117" s="162">
        <v>7788</v>
      </c>
      <c r="E117" s="160">
        <v>13911</v>
      </c>
      <c r="F117" s="160">
        <v>6186</v>
      </c>
      <c r="G117" s="160">
        <v>7725</v>
      </c>
      <c r="H117" s="160">
        <v>13913</v>
      </c>
      <c r="I117" s="160">
        <v>6236</v>
      </c>
      <c r="J117" s="160">
        <v>7677</v>
      </c>
      <c r="K117" s="160">
        <v>13999</v>
      </c>
      <c r="L117" s="160">
        <v>6263</v>
      </c>
      <c r="M117" s="160">
        <v>7736</v>
      </c>
      <c r="N117" s="160">
        <v>13854</v>
      </c>
      <c r="O117" s="160">
        <v>6247</v>
      </c>
      <c r="P117" s="160">
        <v>7607</v>
      </c>
      <c r="Q117" s="160">
        <v>13861</v>
      </c>
      <c r="R117" s="159">
        <v>6331</v>
      </c>
      <c r="S117" s="159">
        <v>7530</v>
      </c>
      <c r="T117" s="160">
        <v>13836</v>
      </c>
      <c r="U117" s="159">
        <v>6343</v>
      </c>
      <c r="V117" s="159">
        <v>7493</v>
      </c>
      <c r="W117" s="160">
        <v>13827</v>
      </c>
      <c r="X117" s="159">
        <v>6358</v>
      </c>
      <c r="Y117" s="159">
        <v>7469</v>
      </c>
      <c r="Z117" s="160">
        <v>13537</v>
      </c>
      <c r="AA117" s="160">
        <v>6252</v>
      </c>
      <c r="AB117" s="160">
        <v>7285</v>
      </c>
      <c r="AC117" s="169">
        <v>13575</v>
      </c>
      <c r="AD117" s="169">
        <v>6306</v>
      </c>
      <c r="AE117" s="169">
        <v>7269</v>
      </c>
      <c r="AF117" s="178">
        <v>13580</v>
      </c>
      <c r="AG117" s="178">
        <v>6317</v>
      </c>
      <c r="AH117" s="178">
        <v>7263</v>
      </c>
      <c r="AI117" s="178">
        <f t="shared" ref="AI117:AQ117" si="28">SUM(AI118:AI122)</f>
        <v>13732</v>
      </c>
      <c r="AJ117" s="178">
        <f t="shared" si="28"/>
        <v>6385</v>
      </c>
      <c r="AK117" s="178">
        <f t="shared" si="28"/>
        <v>7347</v>
      </c>
      <c r="AL117" s="178">
        <f t="shared" si="28"/>
        <v>13848</v>
      </c>
      <c r="AM117" s="178">
        <f t="shared" si="28"/>
        <v>6473</v>
      </c>
      <c r="AN117" s="178">
        <f t="shared" si="28"/>
        <v>7375</v>
      </c>
      <c r="AO117" s="178">
        <f t="shared" si="28"/>
        <v>14491</v>
      </c>
      <c r="AP117" s="178">
        <f t="shared" si="28"/>
        <v>6811</v>
      </c>
      <c r="AQ117" s="178">
        <f t="shared" si="28"/>
        <v>7680</v>
      </c>
      <c r="AR117" s="178">
        <v>14458</v>
      </c>
      <c r="AS117" s="178">
        <v>6805</v>
      </c>
      <c r="AT117" s="178">
        <v>7653</v>
      </c>
      <c r="AU117" s="178">
        <v>13901</v>
      </c>
      <c r="AV117" s="178">
        <v>6600</v>
      </c>
      <c r="AW117" s="178">
        <v>7301</v>
      </c>
      <c r="AX117" s="177">
        <f t="shared" ref="AX117:BI117" si="29">SUM(AX118:AX122)</f>
        <v>14463</v>
      </c>
      <c r="AY117" s="177">
        <f t="shared" si="29"/>
        <v>6841</v>
      </c>
      <c r="AZ117" s="177">
        <f t="shared" si="29"/>
        <v>7622</v>
      </c>
      <c r="BA117" s="177">
        <f t="shared" si="29"/>
        <v>15413</v>
      </c>
      <c r="BB117" s="177">
        <f t="shared" si="29"/>
        <v>7315</v>
      </c>
      <c r="BC117" s="177">
        <f t="shared" si="29"/>
        <v>8098</v>
      </c>
      <c r="BD117" s="177">
        <f t="shared" si="29"/>
        <v>16344</v>
      </c>
      <c r="BE117" s="177">
        <f t="shared" si="29"/>
        <v>7752</v>
      </c>
      <c r="BF117" s="177">
        <f t="shared" si="29"/>
        <v>8592</v>
      </c>
      <c r="BG117" s="177">
        <f t="shared" si="29"/>
        <v>17587</v>
      </c>
      <c r="BH117" s="177">
        <f t="shared" si="29"/>
        <v>8405</v>
      </c>
      <c r="BI117" s="177">
        <f t="shared" si="29"/>
        <v>9182</v>
      </c>
      <c r="BJ117" s="157" t="s">
        <v>235</v>
      </c>
      <c r="BK117" s="175"/>
      <c r="BL117" s="175"/>
      <c r="BM117" s="175"/>
    </row>
    <row r="118" spans="1:65" ht="11.25" customHeight="1" x14ac:dyDescent="0.15">
      <c r="A118" s="129">
        <v>70</v>
      </c>
      <c r="B118" s="162">
        <v>2907</v>
      </c>
      <c r="C118" s="162">
        <v>1314</v>
      </c>
      <c r="D118" s="162">
        <v>1593</v>
      </c>
      <c r="E118" s="160">
        <v>2896</v>
      </c>
      <c r="F118" s="162">
        <v>1340</v>
      </c>
      <c r="G118" s="162">
        <v>1556</v>
      </c>
      <c r="H118" s="160">
        <v>2898</v>
      </c>
      <c r="I118" s="162">
        <v>1332</v>
      </c>
      <c r="J118" s="162">
        <v>1566</v>
      </c>
      <c r="K118" s="160">
        <v>2788</v>
      </c>
      <c r="L118" s="162">
        <v>1248</v>
      </c>
      <c r="M118" s="162">
        <v>1540</v>
      </c>
      <c r="N118" s="160">
        <v>2837</v>
      </c>
      <c r="O118" s="180">
        <v>1317</v>
      </c>
      <c r="P118" s="180">
        <v>1520</v>
      </c>
      <c r="Q118" s="160">
        <v>2874</v>
      </c>
      <c r="R118" s="159">
        <v>1357</v>
      </c>
      <c r="S118" s="159">
        <v>1517</v>
      </c>
      <c r="T118" s="160">
        <v>2834</v>
      </c>
      <c r="U118" s="171">
        <v>1353</v>
      </c>
      <c r="V118" s="171">
        <v>1481</v>
      </c>
      <c r="W118" s="160">
        <v>2843</v>
      </c>
      <c r="X118" s="171">
        <v>1324</v>
      </c>
      <c r="Y118" s="171">
        <v>1519</v>
      </c>
      <c r="Z118" s="160">
        <v>2480</v>
      </c>
      <c r="AA118" s="171">
        <v>1134</v>
      </c>
      <c r="AB118" s="171">
        <v>1346</v>
      </c>
      <c r="AC118" s="169">
        <v>2854</v>
      </c>
      <c r="AD118" s="169">
        <v>1362</v>
      </c>
      <c r="AE118" s="169">
        <v>1492</v>
      </c>
      <c r="AF118" s="159">
        <v>2858</v>
      </c>
      <c r="AG118" s="159">
        <v>1331</v>
      </c>
      <c r="AH118" s="159">
        <v>1527</v>
      </c>
      <c r="AI118" s="171">
        <v>3012</v>
      </c>
      <c r="AJ118" s="171">
        <v>1439</v>
      </c>
      <c r="AK118" s="171">
        <v>1573</v>
      </c>
      <c r="AL118" s="171">
        <v>2910</v>
      </c>
      <c r="AM118" s="171">
        <v>1380</v>
      </c>
      <c r="AN118" s="171">
        <v>1530</v>
      </c>
      <c r="AO118" s="171">
        <v>3171</v>
      </c>
      <c r="AP118" s="171">
        <v>1515</v>
      </c>
      <c r="AQ118" s="171">
        <v>1656</v>
      </c>
      <c r="AR118" s="171">
        <v>2805</v>
      </c>
      <c r="AS118" s="171">
        <v>1317</v>
      </c>
      <c r="AT118" s="171">
        <v>1488</v>
      </c>
      <c r="AU118" s="171">
        <v>2289</v>
      </c>
      <c r="AV118" s="171">
        <v>1122</v>
      </c>
      <c r="AW118" s="171">
        <v>1167</v>
      </c>
      <c r="AX118" s="171">
        <v>3600</v>
      </c>
      <c r="AY118" s="171">
        <v>1696</v>
      </c>
      <c r="AZ118" s="171">
        <v>1904</v>
      </c>
      <c r="BA118" s="171">
        <v>3902</v>
      </c>
      <c r="BB118" s="171">
        <v>1891</v>
      </c>
      <c r="BC118" s="171">
        <v>2011</v>
      </c>
      <c r="BD118" s="419">
        <v>4074</v>
      </c>
      <c r="BE118" s="419">
        <v>1953</v>
      </c>
      <c r="BF118" s="419">
        <v>2121</v>
      </c>
      <c r="BG118" s="171">
        <v>4084</v>
      </c>
      <c r="BH118" s="171">
        <v>2000</v>
      </c>
      <c r="BI118" s="172">
        <v>2084</v>
      </c>
      <c r="BJ118" s="157">
        <v>70</v>
      </c>
    </row>
    <row r="119" spans="1:65" ht="11.25" customHeight="1" x14ac:dyDescent="0.15">
      <c r="A119" s="129">
        <v>71</v>
      </c>
      <c r="B119" s="162">
        <v>2924</v>
      </c>
      <c r="C119" s="162">
        <v>1304</v>
      </c>
      <c r="D119" s="162">
        <v>1620</v>
      </c>
      <c r="E119" s="160">
        <v>2873</v>
      </c>
      <c r="F119" s="162">
        <v>1291</v>
      </c>
      <c r="G119" s="162">
        <v>1582</v>
      </c>
      <c r="H119" s="160">
        <v>2859</v>
      </c>
      <c r="I119" s="162">
        <v>1318</v>
      </c>
      <c r="J119" s="162">
        <v>1541</v>
      </c>
      <c r="K119" s="160">
        <v>2853</v>
      </c>
      <c r="L119" s="162">
        <v>1303</v>
      </c>
      <c r="M119" s="162">
        <v>1550</v>
      </c>
      <c r="N119" s="160">
        <v>2740</v>
      </c>
      <c r="O119" s="173">
        <v>1212</v>
      </c>
      <c r="P119" s="173">
        <v>1528</v>
      </c>
      <c r="Q119" s="160">
        <v>2794</v>
      </c>
      <c r="R119" s="159">
        <v>1295</v>
      </c>
      <c r="S119" s="159">
        <v>1499</v>
      </c>
      <c r="T119" s="160">
        <v>2849</v>
      </c>
      <c r="U119" s="171">
        <v>1338</v>
      </c>
      <c r="V119" s="171">
        <v>1511</v>
      </c>
      <c r="W119" s="160">
        <v>2809</v>
      </c>
      <c r="X119" s="171">
        <v>1336</v>
      </c>
      <c r="Y119" s="171">
        <v>1473</v>
      </c>
      <c r="Z119" s="160">
        <v>2808</v>
      </c>
      <c r="AA119" s="171">
        <v>1298</v>
      </c>
      <c r="AB119" s="171">
        <v>1510</v>
      </c>
      <c r="AC119" s="169">
        <v>2461</v>
      </c>
      <c r="AD119" s="169">
        <v>1134</v>
      </c>
      <c r="AE119" s="169">
        <v>1327</v>
      </c>
      <c r="AF119" s="159">
        <v>2828</v>
      </c>
      <c r="AG119" s="159">
        <v>1349</v>
      </c>
      <c r="AH119" s="159">
        <v>1479</v>
      </c>
      <c r="AI119" s="171">
        <v>2834</v>
      </c>
      <c r="AJ119" s="171">
        <v>1311</v>
      </c>
      <c r="AK119" s="171">
        <v>1523</v>
      </c>
      <c r="AL119" s="171">
        <v>2980</v>
      </c>
      <c r="AM119" s="171">
        <v>1413</v>
      </c>
      <c r="AN119" s="171">
        <v>1567</v>
      </c>
      <c r="AO119" s="171">
        <v>2875</v>
      </c>
      <c r="AP119" s="171">
        <v>1356</v>
      </c>
      <c r="AQ119" s="171">
        <v>1519</v>
      </c>
      <c r="AR119" s="171">
        <v>3147</v>
      </c>
      <c r="AS119" s="171">
        <v>1508</v>
      </c>
      <c r="AT119" s="171">
        <v>1639</v>
      </c>
      <c r="AU119" s="171">
        <v>2782</v>
      </c>
      <c r="AV119" s="171">
        <v>1302</v>
      </c>
      <c r="AW119" s="171">
        <v>1480</v>
      </c>
      <c r="AX119" s="171">
        <v>2256</v>
      </c>
      <c r="AY119" s="171">
        <v>1098</v>
      </c>
      <c r="AZ119" s="171">
        <v>1158</v>
      </c>
      <c r="BA119" s="171">
        <v>3556</v>
      </c>
      <c r="BB119" s="171">
        <v>1671</v>
      </c>
      <c r="BC119" s="171">
        <v>1885</v>
      </c>
      <c r="BD119" s="419">
        <v>3863</v>
      </c>
      <c r="BE119" s="419">
        <v>1857</v>
      </c>
      <c r="BF119" s="419">
        <v>2006</v>
      </c>
      <c r="BG119" s="171">
        <v>4036</v>
      </c>
      <c r="BH119" s="171">
        <v>1927</v>
      </c>
      <c r="BI119" s="172">
        <v>2109</v>
      </c>
      <c r="BJ119" s="157">
        <v>71</v>
      </c>
    </row>
    <row r="120" spans="1:65" ht="11.25" customHeight="1" x14ac:dyDescent="0.15">
      <c r="A120" s="129">
        <v>72</v>
      </c>
      <c r="B120" s="162">
        <v>2625</v>
      </c>
      <c r="C120" s="162">
        <v>1171</v>
      </c>
      <c r="D120" s="162">
        <v>1454</v>
      </c>
      <c r="E120" s="160">
        <v>2879</v>
      </c>
      <c r="F120" s="162">
        <v>1276</v>
      </c>
      <c r="G120" s="162">
        <v>1603</v>
      </c>
      <c r="H120" s="160">
        <v>2817</v>
      </c>
      <c r="I120" s="162">
        <v>1250</v>
      </c>
      <c r="J120" s="162">
        <v>1567</v>
      </c>
      <c r="K120" s="160">
        <v>2823</v>
      </c>
      <c r="L120" s="162">
        <v>1296</v>
      </c>
      <c r="M120" s="162">
        <v>1527</v>
      </c>
      <c r="N120" s="160">
        <v>2830</v>
      </c>
      <c r="O120" s="173">
        <v>1291</v>
      </c>
      <c r="P120" s="173">
        <v>1539</v>
      </c>
      <c r="Q120" s="160">
        <v>2707</v>
      </c>
      <c r="R120" s="159">
        <v>1192</v>
      </c>
      <c r="S120" s="159">
        <v>1515</v>
      </c>
      <c r="T120" s="160">
        <v>2758</v>
      </c>
      <c r="U120" s="171">
        <v>1266</v>
      </c>
      <c r="V120" s="171">
        <v>1492</v>
      </c>
      <c r="W120" s="160">
        <v>2818</v>
      </c>
      <c r="X120" s="171">
        <v>1312</v>
      </c>
      <c r="Y120" s="171">
        <v>1506</v>
      </c>
      <c r="Z120" s="160">
        <v>2776</v>
      </c>
      <c r="AA120" s="171">
        <v>1317</v>
      </c>
      <c r="AB120" s="171">
        <v>1459</v>
      </c>
      <c r="AC120" s="169">
        <v>2776</v>
      </c>
      <c r="AD120" s="169">
        <v>1279</v>
      </c>
      <c r="AE120" s="169">
        <v>1497</v>
      </c>
      <c r="AF120" s="159">
        <v>2435</v>
      </c>
      <c r="AG120" s="159">
        <v>1114</v>
      </c>
      <c r="AH120" s="159">
        <v>1321</v>
      </c>
      <c r="AI120" s="171">
        <v>2792</v>
      </c>
      <c r="AJ120" s="171">
        <v>1326</v>
      </c>
      <c r="AK120" s="171">
        <v>1466</v>
      </c>
      <c r="AL120" s="171">
        <v>2811</v>
      </c>
      <c r="AM120" s="171">
        <v>1299</v>
      </c>
      <c r="AN120" s="171">
        <v>1512</v>
      </c>
      <c r="AO120" s="171">
        <v>2927</v>
      </c>
      <c r="AP120" s="171">
        <v>1378</v>
      </c>
      <c r="AQ120" s="171">
        <v>1549</v>
      </c>
      <c r="AR120" s="171">
        <v>2853</v>
      </c>
      <c r="AS120" s="171">
        <v>1355</v>
      </c>
      <c r="AT120" s="171">
        <v>1498</v>
      </c>
      <c r="AU120" s="171">
        <v>3113</v>
      </c>
      <c r="AV120" s="171">
        <v>1483</v>
      </c>
      <c r="AW120" s="171">
        <v>1630</v>
      </c>
      <c r="AX120" s="171">
        <v>2749</v>
      </c>
      <c r="AY120" s="171">
        <v>1282</v>
      </c>
      <c r="AZ120" s="171">
        <v>1467</v>
      </c>
      <c r="BA120" s="171">
        <v>2220</v>
      </c>
      <c r="BB120" s="171">
        <v>1072</v>
      </c>
      <c r="BC120" s="171">
        <v>1148</v>
      </c>
      <c r="BD120" s="419">
        <v>3525</v>
      </c>
      <c r="BE120" s="419">
        <v>1649</v>
      </c>
      <c r="BF120" s="419">
        <v>1876</v>
      </c>
      <c r="BG120" s="171">
        <v>3815</v>
      </c>
      <c r="BH120" s="171">
        <v>1824</v>
      </c>
      <c r="BI120" s="172">
        <v>1991</v>
      </c>
      <c r="BJ120" s="157">
        <v>72</v>
      </c>
    </row>
    <row r="121" spans="1:65" ht="11.25" customHeight="1" x14ac:dyDescent="0.15">
      <c r="A121" s="129">
        <v>73</v>
      </c>
      <c r="B121" s="162">
        <v>2750</v>
      </c>
      <c r="C121" s="162">
        <v>1189</v>
      </c>
      <c r="D121" s="162">
        <v>1561</v>
      </c>
      <c r="E121" s="160">
        <v>2572</v>
      </c>
      <c r="F121" s="162">
        <v>1128</v>
      </c>
      <c r="G121" s="162">
        <v>1444</v>
      </c>
      <c r="H121" s="160">
        <v>2823</v>
      </c>
      <c r="I121" s="162">
        <v>1245</v>
      </c>
      <c r="J121" s="162">
        <v>1578</v>
      </c>
      <c r="K121" s="160">
        <v>2771</v>
      </c>
      <c r="L121" s="162">
        <v>1212</v>
      </c>
      <c r="M121" s="162">
        <v>1559</v>
      </c>
      <c r="N121" s="160">
        <v>2751</v>
      </c>
      <c r="O121" s="173">
        <v>1254</v>
      </c>
      <c r="P121" s="173">
        <v>1497</v>
      </c>
      <c r="Q121" s="160">
        <v>2783</v>
      </c>
      <c r="R121" s="159">
        <v>1262</v>
      </c>
      <c r="S121" s="159">
        <v>1521</v>
      </c>
      <c r="T121" s="160">
        <v>2665</v>
      </c>
      <c r="U121" s="171">
        <v>1162</v>
      </c>
      <c r="V121" s="171">
        <v>1503</v>
      </c>
      <c r="W121" s="160">
        <v>2731</v>
      </c>
      <c r="X121" s="171">
        <v>1245</v>
      </c>
      <c r="Y121" s="171">
        <v>1486</v>
      </c>
      <c r="Z121" s="160">
        <v>2782</v>
      </c>
      <c r="AA121" s="171">
        <v>1285</v>
      </c>
      <c r="AB121" s="171">
        <v>1497</v>
      </c>
      <c r="AC121" s="169">
        <v>2758</v>
      </c>
      <c r="AD121" s="169">
        <v>1294</v>
      </c>
      <c r="AE121" s="169">
        <v>1464</v>
      </c>
      <c r="AF121" s="159">
        <v>2738</v>
      </c>
      <c r="AG121" s="159">
        <v>1253</v>
      </c>
      <c r="AH121" s="159">
        <v>1485</v>
      </c>
      <c r="AI121" s="171">
        <v>2395</v>
      </c>
      <c r="AJ121" s="171">
        <v>1085</v>
      </c>
      <c r="AK121" s="171">
        <v>1310</v>
      </c>
      <c r="AL121" s="171">
        <v>2778</v>
      </c>
      <c r="AM121" s="171">
        <v>1314</v>
      </c>
      <c r="AN121" s="171">
        <v>1464</v>
      </c>
      <c r="AO121" s="171">
        <v>2775</v>
      </c>
      <c r="AP121" s="171">
        <v>1270</v>
      </c>
      <c r="AQ121" s="171">
        <v>1505</v>
      </c>
      <c r="AR121" s="171">
        <v>2917</v>
      </c>
      <c r="AS121" s="171">
        <v>1378</v>
      </c>
      <c r="AT121" s="171">
        <v>1539</v>
      </c>
      <c r="AU121" s="171">
        <v>2831</v>
      </c>
      <c r="AV121" s="171">
        <v>1337</v>
      </c>
      <c r="AW121" s="171">
        <v>1494</v>
      </c>
      <c r="AX121" s="171">
        <v>3068</v>
      </c>
      <c r="AY121" s="171">
        <v>1454</v>
      </c>
      <c r="AZ121" s="171">
        <v>1614</v>
      </c>
      <c r="BA121" s="171">
        <v>2721</v>
      </c>
      <c r="BB121" s="171">
        <v>1261</v>
      </c>
      <c r="BC121" s="171">
        <v>1460</v>
      </c>
      <c r="BD121" s="419">
        <v>2192</v>
      </c>
      <c r="BE121" s="419">
        <v>1053</v>
      </c>
      <c r="BF121" s="419">
        <v>1139</v>
      </c>
      <c r="BG121" s="171">
        <v>3481</v>
      </c>
      <c r="BH121" s="171">
        <v>1618</v>
      </c>
      <c r="BI121" s="172">
        <v>1863</v>
      </c>
      <c r="BJ121" s="157">
        <v>73</v>
      </c>
    </row>
    <row r="122" spans="1:65" ht="11.25" customHeight="1" x14ac:dyDescent="0.15">
      <c r="A122" s="129">
        <v>74</v>
      </c>
      <c r="B122" s="162">
        <v>2715</v>
      </c>
      <c r="C122" s="162">
        <v>1155</v>
      </c>
      <c r="D122" s="162">
        <v>1560</v>
      </c>
      <c r="E122" s="160">
        <v>2691</v>
      </c>
      <c r="F122" s="162">
        <v>1151</v>
      </c>
      <c r="G122" s="162">
        <v>1540</v>
      </c>
      <c r="H122" s="160">
        <v>2516</v>
      </c>
      <c r="I122" s="162">
        <v>1091</v>
      </c>
      <c r="J122" s="162">
        <v>1425</v>
      </c>
      <c r="K122" s="160">
        <v>2764</v>
      </c>
      <c r="L122" s="162">
        <v>1204</v>
      </c>
      <c r="M122" s="162">
        <v>1560</v>
      </c>
      <c r="N122" s="160">
        <v>2696</v>
      </c>
      <c r="O122" s="173">
        <v>1173</v>
      </c>
      <c r="P122" s="173">
        <v>1523</v>
      </c>
      <c r="Q122" s="160">
        <v>2703</v>
      </c>
      <c r="R122" s="159">
        <v>1225</v>
      </c>
      <c r="S122" s="159">
        <v>1478</v>
      </c>
      <c r="T122" s="160">
        <v>2730</v>
      </c>
      <c r="U122" s="171">
        <v>1224</v>
      </c>
      <c r="V122" s="171">
        <v>1506</v>
      </c>
      <c r="W122" s="160">
        <v>2626</v>
      </c>
      <c r="X122" s="171">
        <v>1141</v>
      </c>
      <c r="Y122" s="171">
        <v>1485</v>
      </c>
      <c r="Z122" s="160">
        <v>2691</v>
      </c>
      <c r="AA122" s="171">
        <v>1218</v>
      </c>
      <c r="AB122" s="171">
        <v>1473</v>
      </c>
      <c r="AC122" s="169">
        <v>2726</v>
      </c>
      <c r="AD122" s="169">
        <v>1237</v>
      </c>
      <c r="AE122" s="169">
        <v>1489</v>
      </c>
      <c r="AF122" s="159">
        <v>2721</v>
      </c>
      <c r="AG122" s="159">
        <v>1270</v>
      </c>
      <c r="AH122" s="159">
        <v>1451</v>
      </c>
      <c r="AI122" s="171">
        <v>2699</v>
      </c>
      <c r="AJ122" s="171">
        <v>1224</v>
      </c>
      <c r="AK122" s="171">
        <v>1475</v>
      </c>
      <c r="AL122" s="171">
        <v>2369</v>
      </c>
      <c r="AM122" s="171">
        <v>1067</v>
      </c>
      <c r="AN122" s="171">
        <v>1302</v>
      </c>
      <c r="AO122" s="171">
        <v>2743</v>
      </c>
      <c r="AP122" s="171">
        <v>1292</v>
      </c>
      <c r="AQ122" s="171">
        <v>1451</v>
      </c>
      <c r="AR122" s="171">
        <v>2736</v>
      </c>
      <c r="AS122" s="171">
        <v>1247</v>
      </c>
      <c r="AT122" s="171">
        <v>1489</v>
      </c>
      <c r="AU122" s="171">
        <v>2886</v>
      </c>
      <c r="AV122" s="171">
        <v>1356</v>
      </c>
      <c r="AW122" s="171">
        <v>1530</v>
      </c>
      <c r="AX122" s="171">
        <v>2790</v>
      </c>
      <c r="AY122" s="171">
        <v>1311</v>
      </c>
      <c r="AZ122" s="171">
        <v>1479</v>
      </c>
      <c r="BA122" s="171">
        <v>3014</v>
      </c>
      <c r="BB122" s="171">
        <v>1420</v>
      </c>
      <c r="BC122" s="171">
        <v>1594</v>
      </c>
      <c r="BD122" s="419">
        <v>2690</v>
      </c>
      <c r="BE122" s="419">
        <v>1240</v>
      </c>
      <c r="BF122" s="419">
        <v>1450</v>
      </c>
      <c r="BG122" s="171">
        <v>2171</v>
      </c>
      <c r="BH122" s="171">
        <v>1036</v>
      </c>
      <c r="BI122" s="172">
        <v>1135</v>
      </c>
      <c r="BJ122" s="157">
        <v>74</v>
      </c>
    </row>
    <row r="123" spans="1:65" ht="6.6" customHeight="1" x14ac:dyDescent="0.15">
      <c r="A123" s="129"/>
      <c r="B123" s="162"/>
      <c r="C123" s="162"/>
      <c r="D123" s="162"/>
      <c r="E123" s="162"/>
      <c r="F123" s="162"/>
      <c r="G123" s="162"/>
      <c r="H123" s="162"/>
      <c r="I123" s="162"/>
      <c r="J123" s="162"/>
      <c r="K123" s="162"/>
      <c r="L123" s="162"/>
      <c r="M123" s="162"/>
      <c r="N123" s="162"/>
      <c r="O123" s="160"/>
      <c r="P123" s="160"/>
      <c r="Q123" s="162"/>
      <c r="R123" s="159"/>
      <c r="S123" s="161"/>
      <c r="T123" s="162"/>
      <c r="U123" s="159"/>
      <c r="V123" s="161"/>
      <c r="W123" s="162"/>
      <c r="X123" s="159"/>
      <c r="Y123" s="161"/>
      <c r="Z123" s="162"/>
      <c r="AA123" s="159"/>
      <c r="AB123" s="161"/>
      <c r="AC123" s="169"/>
      <c r="AD123" s="169"/>
      <c r="AE123" s="169"/>
      <c r="AF123" s="170"/>
      <c r="AG123" s="170"/>
      <c r="AH123" s="170"/>
      <c r="AI123" s="170"/>
      <c r="AJ123" s="170"/>
      <c r="AK123" s="169"/>
      <c r="AL123" s="170"/>
      <c r="AM123" s="170"/>
      <c r="AN123" s="169"/>
      <c r="AO123" s="170"/>
      <c r="AP123" s="170"/>
      <c r="AQ123" s="169"/>
      <c r="AR123" s="170"/>
      <c r="AS123" s="170"/>
      <c r="AT123" s="170"/>
      <c r="AU123" s="170"/>
      <c r="AV123" s="170"/>
      <c r="AW123" s="170"/>
      <c r="AX123" s="170"/>
      <c r="AY123" s="170"/>
      <c r="AZ123" s="170"/>
      <c r="BA123" s="170"/>
      <c r="BB123" s="170"/>
      <c r="BC123" s="170"/>
      <c r="BD123" s="170"/>
      <c r="BE123" s="170"/>
      <c r="BF123" s="170"/>
      <c r="BG123" s="170"/>
      <c r="BH123" s="170"/>
      <c r="BI123" s="169"/>
      <c r="BJ123" s="157"/>
    </row>
    <row r="124" spans="1:65" ht="11.25" customHeight="1" x14ac:dyDescent="0.15">
      <c r="A124" s="129" t="s">
        <v>234</v>
      </c>
      <c r="B124" s="160">
        <v>10875</v>
      </c>
      <c r="C124" s="162">
        <v>4367</v>
      </c>
      <c r="D124" s="162">
        <v>6508</v>
      </c>
      <c r="E124" s="160">
        <v>11547</v>
      </c>
      <c r="F124" s="160">
        <v>4695</v>
      </c>
      <c r="G124" s="160">
        <v>6852</v>
      </c>
      <c r="H124" s="160">
        <v>11976</v>
      </c>
      <c r="I124" s="160">
        <v>4940</v>
      </c>
      <c r="J124" s="160">
        <v>7036</v>
      </c>
      <c r="K124" s="160">
        <v>12117</v>
      </c>
      <c r="L124" s="160">
        <v>5014</v>
      </c>
      <c r="M124" s="160">
        <v>7103</v>
      </c>
      <c r="N124" s="160">
        <v>12257</v>
      </c>
      <c r="O124" s="160">
        <v>5061</v>
      </c>
      <c r="P124" s="160">
        <v>7196</v>
      </c>
      <c r="Q124" s="160">
        <v>12356</v>
      </c>
      <c r="R124" s="159">
        <v>5142</v>
      </c>
      <c r="S124" s="159">
        <v>7214</v>
      </c>
      <c r="T124" s="160">
        <v>12413</v>
      </c>
      <c r="U124" s="159">
        <v>5236</v>
      </c>
      <c r="V124" s="159">
        <v>7177</v>
      </c>
      <c r="W124" s="160">
        <v>12539</v>
      </c>
      <c r="X124" s="159">
        <v>5342</v>
      </c>
      <c r="Y124" s="159">
        <v>7197</v>
      </c>
      <c r="Z124" s="160">
        <v>12689</v>
      </c>
      <c r="AA124" s="160">
        <v>5433</v>
      </c>
      <c r="AB124" s="160">
        <v>7256</v>
      </c>
      <c r="AC124" s="169">
        <v>12745</v>
      </c>
      <c r="AD124" s="169">
        <v>5535</v>
      </c>
      <c r="AE124" s="169">
        <v>7210</v>
      </c>
      <c r="AF124" s="178">
        <v>12781</v>
      </c>
      <c r="AG124" s="178">
        <v>5594</v>
      </c>
      <c r="AH124" s="178">
        <v>7187</v>
      </c>
      <c r="AI124" s="178">
        <f t="shared" ref="AI124:AQ124" si="30">SUM(AI125:AI129)</f>
        <v>12810</v>
      </c>
      <c r="AJ124" s="178">
        <f t="shared" si="30"/>
        <v>5626</v>
      </c>
      <c r="AK124" s="178">
        <f t="shared" si="30"/>
        <v>7184</v>
      </c>
      <c r="AL124" s="178">
        <f t="shared" si="30"/>
        <v>12804</v>
      </c>
      <c r="AM124" s="178">
        <f t="shared" si="30"/>
        <v>5643</v>
      </c>
      <c r="AN124" s="178">
        <f t="shared" si="30"/>
        <v>7161</v>
      </c>
      <c r="AO124" s="178">
        <f t="shared" si="30"/>
        <v>12537</v>
      </c>
      <c r="AP124" s="178">
        <f t="shared" si="30"/>
        <v>5550</v>
      </c>
      <c r="AQ124" s="178">
        <f t="shared" si="30"/>
        <v>6987</v>
      </c>
      <c r="AR124" s="178">
        <v>12591</v>
      </c>
      <c r="AS124" s="178">
        <v>5694</v>
      </c>
      <c r="AT124" s="178">
        <v>6897</v>
      </c>
      <c r="AU124" s="178">
        <v>12603</v>
      </c>
      <c r="AV124" s="178">
        <v>5702</v>
      </c>
      <c r="AW124" s="178">
        <v>6901</v>
      </c>
      <c r="AX124" s="177">
        <f t="shared" ref="AX124:BI124" si="31">SUM(AX125:AX129)</f>
        <v>12800</v>
      </c>
      <c r="AY124" s="177">
        <f t="shared" si="31"/>
        <v>5794</v>
      </c>
      <c r="AZ124" s="177">
        <f t="shared" si="31"/>
        <v>7006</v>
      </c>
      <c r="BA124" s="177">
        <f t="shared" si="31"/>
        <v>12877</v>
      </c>
      <c r="BB124" s="177">
        <f t="shared" si="31"/>
        <v>5879</v>
      </c>
      <c r="BC124" s="177">
        <f t="shared" si="31"/>
        <v>6998</v>
      </c>
      <c r="BD124" s="177">
        <f t="shared" si="31"/>
        <v>13460</v>
      </c>
      <c r="BE124" s="177">
        <f t="shared" si="31"/>
        <v>6189</v>
      </c>
      <c r="BF124" s="177">
        <f t="shared" si="31"/>
        <v>7271</v>
      </c>
      <c r="BG124" s="177">
        <f t="shared" si="31"/>
        <v>13402</v>
      </c>
      <c r="BH124" s="177">
        <f t="shared" si="31"/>
        <v>6146</v>
      </c>
      <c r="BI124" s="177">
        <f t="shared" si="31"/>
        <v>7256</v>
      </c>
      <c r="BJ124" s="157" t="s">
        <v>234</v>
      </c>
      <c r="BK124" s="175"/>
      <c r="BL124" s="175"/>
      <c r="BM124" s="175"/>
    </row>
    <row r="125" spans="1:65" ht="11.25" customHeight="1" x14ac:dyDescent="0.15">
      <c r="A125" s="129">
        <v>75</v>
      </c>
      <c r="B125" s="162">
        <v>2531</v>
      </c>
      <c r="C125" s="162">
        <v>1041</v>
      </c>
      <c r="D125" s="162">
        <v>1490</v>
      </c>
      <c r="E125" s="160">
        <v>2650</v>
      </c>
      <c r="F125" s="162">
        <v>1118</v>
      </c>
      <c r="G125" s="162">
        <v>1532</v>
      </c>
      <c r="H125" s="160">
        <v>2637</v>
      </c>
      <c r="I125" s="162">
        <v>1115</v>
      </c>
      <c r="J125" s="162">
        <v>1522</v>
      </c>
      <c r="K125" s="160">
        <v>2460</v>
      </c>
      <c r="L125" s="162">
        <v>1059</v>
      </c>
      <c r="M125" s="162">
        <v>1401</v>
      </c>
      <c r="N125" s="160">
        <v>2716</v>
      </c>
      <c r="O125" s="173">
        <v>1167</v>
      </c>
      <c r="P125" s="173">
        <v>1549</v>
      </c>
      <c r="Q125" s="160">
        <v>2643</v>
      </c>
      <c r="R125" s="159">
        <v>1140</v>
      </c>
      <c r="S125" s="159">
        <v>1503</v>
      </c>
      <c r="T125" s="160">
        <v>2653</v>
      </c>
      <c r="U125" s="171">
        <v>1194</v>
      </c>
      <c r="V125" s="171">
        <v>1459</v>
      </c>
      <c r="W125" s="160">
        <v>2696</v>
      </c>
      <c r="X125" s="171">
        <v>1198</v>
      </c>
      <c r="Y125" s="171">
        <v>1498</v>
      </c>
      <c r="Z125" s="160">
        <v>2593</v>
      </c>
      <c r="AA125" s="171">
        <v>1122</v>
      </c>
      <c r="AB125" s="171">
        <v>1471</v>
      </c>
      <c r="AC125" s="169">
        <v>2669</v>
      </c>
      <c r="AD125" s="169">
        <v>1204</v>
      </c>
      <c r="AE125" s="169">
        <v>1465</v>
      </c>
      <c r="AF125" s="159">
        <v>2689</v>
      </c>
      <c r="AG125" s="159">
        <v>1212</v>
      </c>
      <c r="AH125" s="159">
        <v>1477</v>
      </c>
      <c r="AI125" s="171">
        <v>2671</v>
      </c>
      <c r="AJ125" s="171">
        <v>1239</v>
      </c>
      <c r="AK125" s="171">
        <v>1432</v>
      </c>
      <c r="AL125" s="171">
        <v>2663</v>
      </c>
      <c r="AM125" s="171">
        <v>1203</v>
      </c>
      <c r="AN125" s="171">
        <v>1460</v>
      </c>
      <c r="AO125" s="171">
        <v>2328</v>
      </c>
      <c r="AP125" s="171">
        <v>1041</v>
      </c>
      <c r="AQ125" s="171">
        <v>1287</v>
      </c>
      <c r="AR125" s="171">
        <v>2720</v>
      </c>
      <c r="AS125" s="171">
        <v>1288</v>
      </c>
      <c r="AT125" s="171">
        <v>1432</v>
      </c>
      <c r="AU125" s="171">
        <v>2692</v>
      </c>
      <c r="AV125" s="171">
        <v>1222</v>
      </c>
      <c r="AW125" s="171">
        <v>1470</v>
      </c>
      <c r="AX125" s="171">
        <v>2836</v>
      </c>
      <c r="AY125" s="171">
        <v>1328</v>
      </c>
      <c r="AZ125" s="171">
        <v>1508</v>
      </c>
      <c r="BA125" s="171">
        <v>2745</v>
      </c>
      <c r="BB125" s="171">
        <v>1283</v>
      </c>
      <c r="BC125" s="171">
        <v>1462</v>
      </c>
      <c r="BD125" s="419">
        <v>2980</v>
      </c>
      <c r="BE125" s="419">
        <v>1398</v>
      </c>
      <c r="BF125" s="419">
        <v>1582</v>
      </c>
      <c r="BG125" s="171">
        <v>2645</v>
      </c>
      <c r="BH125" s="171">
        <v>1215</v>
      </c>
      <c r="BI125" s="172">
        <v>1430</v>
      </c>
      <c r="BJ125" s="157">
        <v>75</v>
      </c>
    </row>
    <row r="126" spans="1:65" ht="11.25" customHeight="1" x14ac:dyDescent="0.15">
      <c r="A126" s="129">
        <v>76</v>
      </c>
      <c r="B126" s="162">
        <v>2451</v>
      </c>
      <c r="C126" s="162">
        <v>1029</v>
      </c>
      <c r="D126" s="162">
        <v>1422</v>
      </c>
      <c r="E126" s="160">
        <v>2472</v>
      </c>
      <c r="F126" s="162">
        <v>1003</v>
      </c>
      <c r="G126" s="162">
        <v>1469</v>
      </c>
      <c r="H126" s="160">
        <v>2583</v>
      </c>
      <c r="I126" s="162">
        <v>1078</v>
      </c>
      <c r="J126" s="162">
        <v>1505</v>
      </c>
      <c r="K126" s="160">
        <v>2569</v>
      </c>
      <c r="L126" s="162">
        <v>1079</v>
      </c>
      <c r="M126" s="162">
        <v>1490</v>
      </c>
      <c r="N126" s="160">
        <v>2409</v>
      </c>
      <c r="O126" s="173">
        <v>1018</v>
      </c>
      <c r="P126" s="173">
        <v>1391</v>
      </c>
      <c r="Q126" s="160">
        <v>2643</v>
      </c>
      <c r="R126" s="159">
        <v>1122</v>
      </c>
      <c r="S126" s="159">
        <v>1521</v>
      </c>
      <c r="T126" s="160">
        <v>2583</v>
      </c>
      <c r="U126" s="171">
        <v>1099</v>
      </c>
      <c r="V126" s="171">
        <v>1484</v>
      </c>
      <c r="W126" s="160">
        <v>2601</v>
      </c>
      <c r="X126" s="171">
        <v>1150</v>
      </c>
      <c r="Y126" s="171">
        <v>1451</v>
      </c>
      <c r="Z126" s="160">
        <v>2650</v>
      </c>
      <c r="AA126" s="171">
        <v>1169</v>
      </c>
      <c r="AB126" s="171">
        <v>1481</v>
      </c>
      <c r="AC126" s="169">
        <v>2583</v>
      </c>
      <c r="AD126" s="169">
        <v>1117</v>
      </c>
      <c r="AE126" s="169">
        <v>1466</v>
      </c>
      <c r="AF126" s="159">
        <v>2612</v>
      </c>
      <c r="AG126" s="159">
        <v>1163</v>
      </c>
      <c r="AH126" s="159">
        <v>1449</v>
      </c>
      <c r="AI126" s="171">
        <v>2636</v>
      </c>
      <c r="AJ126" s="171">
        <v>1175</v>
      </c>
      <c r="AK126" s="171">
        <v>1461</v>
      </c>
      <c r="AL126" s="171">
        <v>2614</v>
      </c>
      <c r="AM126" s="171">
        <v>1202</v>
      </c>
      <c r="AN126" s="171">
        <v>1412</v>
      </c>
      <c r="AO126" s="171">
        <v>2636</v>
      </c>
      <c r="AP126" s="171">
        <v>1178</v>
      </c>
      <c r="AQ126" s="171">
        <v>1458</v>
      </c>
      <c r="AR126" s="171">
        <v>2300</v>
      </c>
      <c r="AS126" s="171">
        <v>1031</v>
      </c>
      <c r="AT126" s="171">
        <v>1269</v>
      </c>
      <c r="AU126" s="171">
        <v>2669</v>
      </c>
      <c r="AV126" s="171">
        <v>1247</v>
      </c>
      <c r="AW126" s="171">
        <v>1422</v>
      </c>
      <c r="AX126" s="171">
        <v>2655</v>
      </c>
      <c r="AY126" s="171">
        <v>1191</v>
      </c>
      <c r="AZ126" s="171">
        <v>1464</v>
      </c>
      <c r="BA126" s="171">
        <v>2785</v>
      </c>
      <c r="BB126" s="171">
        <v>1296</v>
      </c>
      <c r="BC126" s="171">
        <v>1489</v>
      </c>
      <c r="BD126" s="419">
        <v>2708</v>
      </c>
      <c r="BE126" s="419">
        <v>1255</v>
      </c>
      <c r="BF126" s="419">
        <v>1453</v>
      </c>
      <c r="BG126" s="171">
        <v>2945</v>
      </c>
      <c r="BH126" s="171">
        <v>1375</v>
      </c>
      <c r="BI126" s="172">
        <v>1570</v>
      </c>
      <c r="BJ126" s="157">
        <v>76</v>
      </c>
    </row>
    <row r="127" spans="1:65" ht="11.25" customHeight="1" x14ac:dyDescent="0.15">
      <c r="A127" s="129">
        <v>77</v>
      </c>
      <c r="B127" s="162">
        <v>2147</v>
      </c>
      <c r="C127" s="162">
        <v>896</v>
      </c>
      <c r="D127" s="162">
        <v>1251</v>
      </c>
      <c r="E127" s="160">
        <v>2388</v>
      </c>
      <c r="F127" s="162">
        <v>989</v>
      </c>
      <c r="G127" s="162">
        <v>1399</v>
      </c>
      <c r="H127" s="160">
        <v>2409</v>
      </c>
      <c r="I127" s="162">
        <v>967</v>
      </c>
      <c r="J127" s="162">
        <v>1442</v>
      </c>
      <c r="K127" s="160">
        <v>2501</v>
      </c>
      <c r="L127" s="162">
        <v>1036</v>
      </c>
      <c r="M127" s="162">
        <v>1465</v>
      </c>
      <c r="N127" s="160">
        <v>2486</v>
      </c>
      <c r="O127" s="173">
        <v>1023</v>
      </c>
      <c r="P127" s="173">
        <v>1463</v>
      </c>
      <c r="Q127" s="160">
        <v>2344</v>
      </c>
      <c r="R127" s="159">
        <v>981</v>
      </c>
      <c r="S127" s="159">
        <v>1363</v>
      </c>
      <c r="T127" s="160">
        <v>2577</v>
      </c>
      <c r="U127" s="171">
        <v>1077</v>
      </c>
      <c r="V127" s="171">
        <v>1500</v>
      </c>
      <c r="W127" s="160">
        <v>2519</v>
      </c>
      <c r="X127" s="171">
        <v>1063</v>
      </c>
      <c r="Y127" s="171">
        <v>1456</v>
      </c>
      <c r="Z127" s="160">
        <v>2537</v>
      </c>
      <c r="AA127" s="171">
        <v>1110</v>
      </c>
      <c r="AB127" s="171">
        <v>1427</v>
      </c>
      <c r="AC127" s="169">
        <v>2576</v>
      </c>
      <c r="AD127" s="169">
        <v>1129</v>
      </c>
      <c r="AE127" s="169">
        <v>1447</v>
      </c>
      <c r="AF127" s="159">
        <v>2536</v>
      </c>
      <c r="AG127" s="159">
        <v>1091</v>
      </c>
      <c r="AH127" s="159">
        <v>1445</v>
      </c>
      <c r="AI127" s="171">
        <v>2564</v>
      </c>
      <c r="AJ127" s="171">
        <v>1129</v>
      </c>
      <c r="AK127" s="171">
        <v>1435</v>
      </c>
      <c r="AL127" s="171">
        <v>2583</v>
      </c>
      <c r="AM127" s="171">
        <v>1137</v>
      </c>
      <c r="AN127" s="171">
        <v>1446</v>
      </c>
      <c r="AO127" s="171">
        <v>2581</v>
      </c>
      <c r="AP127" s="171">
        <v>1178</v>
      </c>
      <c r="AQ127" s="171">
        <v>1403</v>
      </c>
      <c r="AR127" s="171">
        <v>2575</v>
      </c>
      <c r="AS127" s="171">
        <v>1147</v>
      </c>
      <c r="AT127" s="171">
        <v>1428</v>
      </c>
      <c r="AU127" s="171">
        <v>2265</v>
      </c>
      <c r="AV127" s="171">
        <v>1006</v>
      </c>
      <c r="AW127" s="171">
        <v>1259</v>
      </c>
      <c r="AX127" s="171">
        <v>2619</v>
      </c>
      <c r="AY127" s="171">
        <v>1218</v>
      </c>
      <c r="AZ127" s="171">
        <v>1401</v>
      </c>
      <c r="BA127" s="171">
        <v>2601</v>
      </c>
      <c r="BB127" s="171">
        <v>1161</v>
      </c>
      <c r="BC127" s="171">
        <v>1440</v>
      </c>
      <c r="BD127" s="419">
        <v>2713</v>
      </c>
      <c r="BE127" s="419">
        <v>1257</v>
      </c>
      <c r="BF127" s="419">
        <v>1456</v>
      </c>
      <c r="BG127" s="171">
        <v>2655</v>
      </c>
      <c r="BH127" s="171">
        <v>1227</v>
      </c>
      <c r="BI127" s="172">
        <v>1428</v>
      </c>
      <c r="BJ127" s="157">
        <v>77</v>
      </c>
    </row>
    <row r="128" spans="1:65" ht="11.25" customHeight="1" x14ac:dyDescent="0.15">
      <c r="A128" s="129">
        <v>78</v>
      </c>
      <c r="B128" s="162">
        <v>2023</v>
      </c>
      <c r="C128" s="162">
        <v>768</v>
      </c>
      <c r="D128" s="162">
        <v>1255</v>
      </c>
      <c r="E128" s="160">
        <v>2080</v>
      </c>
      <c r="F128" s="162">
        <v>857</v>
      </c>
      <c r="G128" s="162">
        <v>1223</v>
      </c>
      <c r="H128" s="160">
        <v>2329</v>
      </c>
      <c r="I128" s="162">
        <v>957</v>
      </c>
      <c r="J128" s="162">
        <v>1372</v>
      </c>
      <c r="K128" s="160">
        <v>2336</v>
      </c>
      <c r="L128" s="162">
        <v>930</v>
      </c>
      <c r="M128" s="162">
        <v>1406</v>
      </c>
      <c r="N128" s="160">
        <v>2406</v>
      </c>
      <c r="O128" s="173">
        <v>983</v>
      </c>
      <c r="P128" s="173">
        <v>1423</v>
      </c>
      <c r="Q128" s="160">
        <v>2396</v>
      </c>
      <c r="R128" s="159">
        <v>966</v>
      </c>
      <c r="S128" s="159">
        <v>1430</v>
      </c>
      <c r="T128" s="160">
        <v>2280</v>
      </c>
      <c r="U128" s="171">
        <v>942</v>
      </c>
      <c r="V128" s="171">
        <v>1338</v>
      </c>
      <c r="W128" s="160">
        <v>2517</v>
      </c>
      <c r="X128" s="171">
        <v>1039</v>
      </c>
      <c r="Y128" s="171">
        <v>1478</v>
      </c>
      <c r="Z128" s="160">
        <v>2454</v>
      </c>
      <c r="AA128" s="171">
        <v>1032</v>
      </c>
      <c r="AB128" s="171">
        <v>1422</v>
      </c>
      <c r="AC128" s="169">
        <v>2508</v>
      </c>
      <c r="AD128" s="169">
        <v>1098</v>
      </c>
      <c r="AE128" s="169">
        <v>1410</v>
      </c>
      <c r="AF128" s="159">
        <v>2506</v>
      </c>
      <c r="AG128" s="159">
        <v>1077</v>
      </c>
      <c r="AH128" s="159">
        <v>1429</v>
      </c>
      <c r="AI128" s="171">
        <v>2487</v>
      </c>
      <c r="AJ128" s="171">
        <v>1045</v>
      </c>
      <c r="AK128" s="171">
        <v>1442</v>
      </c>
      <c r="AL128" s="171">
        <v>2523</v>
      </c>
      <c r="AM128" s="171">
        <v>1099</v>
      </c>
      <c r="AN128" s="171">
        <v>1424</v>
      </c>
      <c r="AO128" s="171">
        <v>2520</v>
      </c>
      <c r="AP128" s="171">
        <v>1089</v>
      </c>
      <c r="AQ128" s="171">
        <v>1431</v>
      </c>
      <c r="AR128" s="171">
        <v>2508</v>
      </c>
      <c r="AS128" s="171">
        <v>1151</v>
      </c>
      <c r="AT128" s="171">
        <v>1357</v>
      </c>
      <c r="AU128" s="171">
        <v>2525</v>
      </c>
      <c r="AV128" s="171">
        <v>1119</v>
      </c>
      <c r="AW128" s="171">
        <v>1406</v>
      </c>
      <c r="AX128" s="171">
        <v>2224</v>
      </c>
      <c r="AY128" s="171">
        <v>977</v>
      </c>
      <c r="AZ128" s="171">
        <v>1247</v>
      </c>
      <c r="BA128" s="171">
        <v>2555</v>
      </c>
      <c r="BB128" s="171">
        <v>1181</v>
      </c>
      <c r="BC128" s="171">
        <v>1374</v>
      </c>
      <c r="BD128" s="419">
        <v>2556</v>
      </c>
      <c r="BE128" s="419">
        <v>1135</v>
      </c>
      <c r="BF128" s="419">
        <v>1421</v>
      </c>
      <c r="BG128" s="171">
        <v>2653</v>
      </c>
      <c r="BH128" s="171">
        <v>1222</v>
      </c>
      <c r="BI128" s="172">
        <v>1431</v>
      </c>
      <c r="BJ128" s="157">
        <v>78</v>
      </c>
    </row>
    <row r="129" spans="1:65" ht="11.25" customHeight="1" x14ac:dyDescent="0.15">
      <c r="A129" s="129">
        <v>79</v>
      </c>
      <c r="B129" s="162">
        <v>1723</v>
      </c>
      <c r="C129" s="162">
        <v>633</v>
      </c>
      <c r="D129" s="162">
        <v>1090</v>
      </c>
      <c r="E129" s="160">
        <v>1957</v>
      </c>
      <c r="F129" s="162">
        <v>728</v>
      </c>
      <c r="G129" s="162">
        <v>1229</v>
      </c>
      <c r="H129" s="160">
        <v>2018</v>
      </c>
      <c r="I129" s="162">
        <v>823</v>
      </c>
      <c r="J129" s="162">
        <v>1195</v>
      </c>
      <c r="K129" s="160">
        <v>2251</v>
      </c>
      <c r="L129" s="162">
        <v>910</v>
      </c>
      <c r="M129" s="162">
        <v>1341</v>
      </c>
      <c r="N129" s="160">
        <v>2240</v>
      </c>
      <c r="O129" s="173">
        <v>870</v>
      </c>
      <c r="P129" s="173">
        <v>1370</v>
      </c>
      <c r="Q129" s="160">
        <v>2330</v>
      </c>
      <c r="R129" s="159">
        <v>933</v>
      </c>
      <c r="S129" s="159">
        <v>1397</v>
      </c>
      <c r="T129" s="160">
        <v>2320</v>
      </c>
      <c r="U129" s="171">
        <v>924</v>
      </c>
      <c r="V129" s="171">
        <v>1396</v>
      </c>
      <c r="W129" s="160">
        <v>2206</v>
      </c>
      <c r="X129" s="171">
        <v>892</v>
      </c>
      <c r="Y129" s="171">
        <v>1314</v>
      </c>
      <c r="Z129" s="160">
        <v>2455</v>
      </c>
      <c r="AA129" s="171">
        <v>1000</v>
      </c>
      <c r="AB129" s="171">
        <v>1455</v>
      </c>
      <c r="AC129" s="169">
        <v>2409</v>
      </c>
      <c r="AD129" s="169">
        <v>987</v>
      </c>
      <c r="AE129" s="169">
        <v>1422</v>
      </c>
      <c r="AF129" s="159">
        <v>2438</v>
      </c>
      <c r="AG129" s="159">
        <v>1051</v>
      </c>
      <c r="AH129" s="159">
        <v>1387</v>
      </c>
      <c r="AI129" s="171">
        <v>2452</v>
      </c>
      <c r="AJ129" s="171">
        <v>1038</v>
      </c>
      <c r="AK129" s="171">
        <v>1414</v>
      </c>
      <c r="AL129" s="171">
        <v>2421</v>
      </c>
      <c r="AM129" s="171">
        <v>1002</v>
      </c>
      <c r="AN129" s="171">
        <v>1419</v>
      </c>
      <c r="AO129" s="171">
        <v>2472</v>
      </c>
      <c r="AP129" s="171">
        <v>1064</v>
      </c>
      <c r="AQ129" s="171">
        <v>1408</v>
      </c>
      <c r="AR129" s="171">
        <v>2488</v>
      </c>
      <c r="AS129" s="171">
        <v>1077</v>
      </c>
      <c r="AT129" s="171">
        <v>1411</v>
      </c>
      <c r="AU129" s="171">
        <v>2452</v>
      </c>
      <c r="AV129" s="171">
        <v>1108</v>
      </c>
      <c r="AW129" s="171">
        <v>1344</v>
      </c>
      <c r="AX129" s="171">
        <v>2466</v>
      </c>
      <c r="AY129" s="171">
        <v>1080</v>
      </c>
      <c r="AZ129" s="171">
        <v>1386</v>
      </c>
      <c r="BA129" s="171">
        <v>2191</v>
      </c>
      <c r="BB129" s="171">
        <v>958</v>
      </c>
      <c r="BC129" s="171">
        <v>1233</v>
      </c>
      <c r="BD129" s="419">
        <v>2503</v>
      </c>
      <c r="BE129" s="419">
        <v>1144</v>
      </c>
      <c r="BF129" s="419">
        <v>1359</v>
      </c>
      <c r="BG129" s="171">
        <v>2504</v>
      </c>
      <c r="BH129" s="171">
        <v>1107</v>
      </c>
      <c r="BI129" s="172">
        <v>1397</v>
      </c>
      <c r="BJ129" s="157">
        <v>79</v>
      </c>
    </row>
    <row r="130" spans="1:65" ht="6.6" customHeight="1" x14ac:dyDescent="0.15">
      <c r="A130" s="129"/>
      <c r="B130" s="162"/>
      <c r="C130" s="162"/>
      <c r="D130" s="162"/>
      <c r="E130" s="162"/>
      <c r="F130" s="162"/>
      <c r="G130" s="162"/>
      <c r="H130" s="162"/>
      <c r="I130" s="162"/>
      <c r="J130" s="162"/>
      <c r="K130" s="162"/>
      <c r="L130" s="162"/>
      <c r="M130" s="162"/>
      <c r="N130" s="162"/>
      <c r="O130" s="160"/>
      <c r="P130" s="160"/>
      <c r="Q130" s="162"/>
      <c r="R130" s="159"/>
      <c r="S130" s="161"/>
      <c r="T130" s="162"/>
      <c r="U130" s="159"/>
      <c r="V130" s="161"/>
      <c r="W130" s="162"/>
      <c r="X130" s="159"/>
      <c r="Y130" s="161"/>
      <c r="Z130" s="162"/>
      <c r="AA130" s="159"/>
      <c r="AB130" s="161"/>
      <c r="AC130" s="169"/>
      <c r="AD130" s="169"/>
      <c r="AE130" s="169"/>
      <c r="AF130" s="170"/>
      <c r="AG130" s="170"/>
      <c r="AH130" s="170"/>
      <c r="AI130" s="170"/>
      <c r="AJ130" s="170"/>
      <c r="AK130" s="169"/>
      <c r="AL130" s="170"/>
      <c r="AM130" s="170"/>
      <c r="AN130" s="169"/>
      <c r="AO130" s="170"/>
      <c r="AP130" s="170"/>
      <c r="AQ130" s="169"/>
      <c r="AR130" s="170"/>
      <c r="AS130" s="170"/>
      <c r="AT130" s="170"/>
      <c r="AU130" s="170"/>
      <c r="AV130" s="170"/>
      <c r="AW130" s="170"/>
      <c r="AX130" s="170"/>
      <c r="AY130" s="170"/>
      <c r="AZ130" s="170"/>
      <c r="BA130" s="170"/>
      <c r="BB130" s="170"/>
      <c r="BC130" s="170"/>
      <c r="BD130" s="170"/>
      <c r="BE130" s="170"/>
      <c r="BF130" s="170"/>
      <c r="BG130" s="170"/>
      <c r="BH130" s="170"/>
      <c r="BI130" s="169"/>
      <c r="BJ130" s="157"/>
    </row>
    <row r="131" spans="1:65" ht="11.25" customHeight="1" x14ac:dyDescent="0.15">
      <c r="A131" s="129" t="s">
        <v>233</v>
      </c>
      <c r="B131" s="160">
        <v>6258</v>
      </c>
      <c r="C131" s="162">
        <v>2255</v>
      </c>
      <c r="D131" s="162">
        <v>4003</v>
      </c>
      <c r="E131" s="160">
        <v>6638</v>
      </c>
      <c r="F131" s="160">
        <v>2352</v>
      </c>
      <c r="G131" s="160">
        <v>4286</v>
      </c>
      <c r="H131" s="160">
        <v>7250</v>
      </c>
      <c r="I131" s="160">
        <v>2549</v>
      </c>
      <c r="J131" s="160">
        <v>4701</v>
      </c>
      <c r="K131" s="160">
        <v>7879</v>
      </c>
      <c r="L131" s="160">
        <v>2822</v>
      </c>
      <c r="M131" s="160">
        <v>5057</v>
      </c>
      <c r="N131" s="160">
        <v>8523</v>
      </c>
      <c r="O131" s="160">
        <v>3079</v>
      </c>
      <c r="P131" s="160">
        <v>5444</v>
      </c>
      <c r="Q131" s="160">
        <v>9025</v>
      </c>
      <c r="R131" s="159">
        <v>3309</v>
      </c>
      <c r="S131" s="159">
        <v>5716</v>
      </c>
      <c r="T131" s="160">
        <v>9537</v>
      </c>
      <c r="U131" s="159">
        <v>3527</v>
      </c>
      <c r="V131" s="159">
        <v>6010</v>
      </c>
      <c r="W131" s="160">
        <v>9844</v>
      </c>
      <c r="X131" s="159">
        <v>3695</v>
      </c>
      <c r="Y131" s="159">
        <v>6149</v>
      </c>
      <c r="Z131" s="160">
        <v>10041</v>
      </c>
      <c r="AA131" s="160">
        <v>3782</v>
      </c>
      <c r="AB131" s="160">
        <v>6259</v>
      </c>
      <c r="AC131" s="169">
        <v>10279</v>
      </c>
      <c r="AD131" s="169">
        <v>3908</v>
      </c>
      <c r="AE131" s="169">
        <v>6371</v>
      </c>
      <c r="AF131" s="178">
        <v>10481</v>
      </c>
      <c r="AG131" s="178">
        <v>4016</v>
      </c>
      <c r="AH131" s="178">
        <v>6465</v>
      </c>
      <c r="AI131" s="178">
        <f t="shared" ref="AI131:AQ131" si="32">SUM(AI132:AI136)</f>
        <v>10599</v>
      </c>
      <c r="AJ131" s="178">
        <f t="shared" si="32"/>
        <v>4131</v>
      </c>
      <c r="AK131" s="178">
        <f t="shared" si="32"/>
        <v>6468</v>
      </c>
      <c r="AL131" s="178">
        <f t="shared" si="32"/>
        <v>10727</v>
      </c>
      <c r="AM131" s="178">
        <f t="shared" si="32"/>
        <v>4237</v>
      </c>
      <c r="AN131" s="178">
        <f t="shared" si="32"/>
        <v>6490</v>
      </c>
      <c r="AO131" s="178">
        <f t="shared" si="32"/>
        <v>10899</v>
      </c>
      <c r="AP131" s="178">
        <f t="shared" si="32"/>
        <v>4295</v>
      </c>
      <c r="AQ131" s="178">
        <f t="shared" si="32"/>
        <v>6604</v>
      </c>
      <c r="AR131" s="178">
        <v>11025</v>
      </c>
      <c r="AS131" s="178">
        <v>4417</v>
      </c>
      <c r="AT131" s="178">
        <v>6608</v>
      </c>
      <c r="AU131" s="178">
        <v>11107</v>
      </c>
      <c r="AV131" s="178">
        <v>4532</v>
      </c>
      <c r="AW131" s="178">
        <v>6575</v>
      </c>
      <c r="AX131" s="177">
        <f t="shared" ref="AX131:BI131" si="33">SUM(AX132:AX136)</f>
        <v>11112</v>
      </c>
      <c r="AY131" s="177">
        <f t="shared" si="33"/>
        <v>4595</v>
      </c>
      <c r="AZ131" s="177">
        <f t="shared" si="33"/>
        <v>6517</v>
      </c>
      <c r="BA131" s="177">
        <f t="shared" si="33"/>
        <v>11086</v>
      </c>
      <c r="BB131" s="177">
        <f t="shared" si="33"/>
        <v>4628</v>
      </c>
      <c r="BC131" s="177">
        <f t="shared" si="33"/>
        <v>6458</v>
      </c>
      <c r="BD131" s="177">
        <f t="shared" si="33"/>
        <v>10890</v>
      </c>
      <c r="BE131" s="177">
        <f t="shared" si="33"/>
        <v>4581</v>
      </c>
      <c r="BF131" s="177">
        <f t="shared" si="33"/>
        <v>6309</v>
      </c>
      <c r="BG131" s="177">
        <f t="shared" si="33"/>
        <v>10963</v>
      </c>
      <c r="BH131" s="177">
        <f t="shared" si="33"/>
        <v>4664</v>
      </c>
      <c r="BI131" s="177">
        <f t="shared" si="33"/>
        <v>6299</v>
      </c>
      <c r="BJ131" s="157" t="s">
        <v>233</v>
      </c>
      <c r="BK131" s="175"/>
      <c r="BL131" s="175"/>
      <c r="BM131" s="175"/>
    </row>
    <row r="132" spans="1:65" ht="11.25" customHeight="1" x14ac:dyDescent="0.15">
      <c r="A132" s="129">
        <v>80</v>
      </c>
      <c r="B132" s="162">
        <v>1620</v>
      </c>
      <c r="C132" s="162">
        <v>565</v>
      </c>
      <c r="D132" s="162">
        <v>1055</v>
      </c>
      <c r="E132" s="160">
        <v>1660</v>
      </c>
      <c r="F132" s="162">
        <v>598</v>
      </c>
      <c r="G132" s="162">
        <v>1062</v>
      </c>
      <c r="H132" s="160">
        <v>1885</v>
      </c>
      <c r="I132" s="162">
        <v>687</v>
      </c>
      <c r="J132" s="162">
        <v>1198</v>
      </c>
      <c r="K132" s="160">
        <v>1945</v>
      </c>
      <c r="L132" s="162">
        <v>782</v>
      </c>
      <c r="M132" s="162">
        <v>1163</v>
      </c>
      <c r="N132" s="160">
        <v>2179</v>
      </c>
      <c r="O132" s="173">
        <v>856</v>
      </c>
      <c r="P132" s="173">
        <v>1323</v>
      </c>
      <c r="Q132" s="160">
        <v>2148</v>
      </c>
      <c r="R132" s="159">
        <v>814</v>
      </c>
      <c r="S132" s="159">
        <v>1334</v>
      </c>
      <c r="T132" s="160">
        <v>2263</v>
      </c>
      <c r="U132" s="171">
        <v>888</v>
      </c>
      <c r="V132" s="171">
        <v>1375</v>
      </c>
      <c r="W132" s="160">
        <v>2240</v>
      </c>
      <c r="X132" s="171">
        <v>880</v>
      </c>
      <c r="Y132" s="171">
        <v>1360</v>
      </c>
      <c r="Z132" s="160">
        <v>2133</v>
      </c>
      <c r="AA132" s="171">
        <v>853</v>
      </c>
      <c r="AB132" s="171">
        <v>1280</v>
      </c>
      <c r="AC132" s="169">
        <v>2394</v>
      </c>
      <c r="AD132" s="169">
        <v>959</v>
      </c>
      <c r="AE132" s="169">
        <v>1435</v>
      </c>
      <c r="AF132" s="159">
        <v>2321</v>
      </c>
      <c r="AG132" s="159">
        <v>941</v>
      </c>
      <c r="AH132" s="159">
        <v>1380</v>
      </c>
      <c r="AI132" s="171">
        <v>2358</v>
      </c>
      <c r="AJ132" s="171">
        <v>1001</v>
      </c>
      <c r="AK132" s="171">
        <v>1357</v>
      </c>
      <c r="AL132" s="171">
        <v>2378</v>
      </c>
      <c r="AM132" s="171">
        <v>990</v>
      </c>
      <c r="AN132" s="171">
        <v>1388</v>
      </c>
      <c r="AO132" s="171">
        <v>2336</v>
      </c>
      <c r="AP132" s="171">
        <v>949</v>
      </c>
      <c r="AQ132" s="171">
        <v>1387</v>
      </c>
      <c r="AR132" s="171">
        <v>2398</v>
      </c>
      <c r="AS132" s="171">
        <v>1037</v>
      </c>
      <c r="AT132" s="171">
        <v>1361</v>
      </c>
      <c r="AU132" s="171">
        <v>2413</v>
      </c>
      <c r="AV132" s="171">
        <v>1030</v>
      </c>
      <c r="AW132" s="171">
        <v>1383</v>
      </c>
      <c r="AX132" s="171">
        <v>2383</v>
      </c>
      <c r="AY132" s="171">
        <v>1065</v>
      </c>
      <c r="AZ132" s="171">
        <v>1318</v>
      </c>
      <c r="BA132" s="171">
        <v>2389</v>
      </c>
      <c r="BB132" s="171">
        <v>1029</v>
      </c>
      <c r="BC132" s="171">
        <v>1360</v>
      </c>
      <c r="BD132" s="419">
        <v>2135</v>
      </c>
      <c r="BE132" s="419">
        <v>920</v>
      </c>
      <c r="BF132" s="419">
        <v>1215</v>
      </c>
      <c r="BG132" s="171">
        <v>2454</v>
      </c>
      <c r="BH132" s="171">
        <v>1109</v>
      </c>
      <c r="BI132" s="172">
        <v>1345</v>
      </c>
      <c r="BJ132" s="157">
        <v>80</v>
      </c>
    </row>
    <row r="133" spans="1:65" ht="11.25" customHeight="1" x14ac:dyDescent="0.15">
      <c r="A133" s="129">
        <v>81</v>
      </c>
      <c r="B133" s="162">
        <v>1452</v>
      </c>
      <c r="C133" s="162">
        <v>533</v>
      </c>
      <c r="D133" s="162">
        <v>919</v>
      </c>
      <c r="E133" s="160">
        <v>1555</v>
      </c>
      <c r="F133" s="162">
        <v>533</v>
      </c>
      <c r="G133" s="162">
        <v>1022</v>
      </c>
      <c r="H133" s="160">
        <v>1586</v>
      </c>
      <c r="I133" s="162">
        <v>559</v>
      </c>
      <c r="J133" s="162">
        <v>1027</v>
      </c>
      <c r="K133" s="160">
        <v>1802</v>
      </c>
      <c r="L133" s="162">
        <v>644</v>
      </c>
      <c r="M133" s="162">
        <v>1158</v>
      </c>
      <c r="N133" s="160">
        <v>1864</v>
      </c>
      <c r="O133" s="173">
        <v>723</v>
      </c>
      <c r="P133" s="173">
        <v>1141</v>
      </c>
      <c r="Q133" s="160">
        <v>2094</v>
      </c>
      <c r="R133" s="159">
        <v>812</v>
      </c>
      <c r="S133" s="159">
        <v>1282</v>
      </c>
      <c r="T133" s="160">
        <v>2053</v>
      </c>
      <c r="U133" s="171">
        <v>756</v>
      </c>
      <c r="V133" s="171">
        <v>1297</v>
      </c>
      <c r="W133" s="160">
        <v>2173</v>
      </c>
      <c r="X133" s="171">
        <v>841</v>
      </c>
      <c r="Y133" s="171">
        <v>1332</v>
      </c>
      <c r="Z133" s="160">
        <v>2159</v>
      </c>
      <c r="AA133" s="171">
        <v>826</v>
      </c>
      <c r="AB133" s="171">
        <v>1333</v>
      </c>
      <c r="AC133" s="169">
        <v>2035</v>
      </c>
      <c r="AD133" s="169">
        <v>805</v>
      </c>
      <c r="AE133" s="169">
        <v>1230</v>
      </c>
      <c r="AF133" s="159">
        <v>2310</v>
      </c>
      <c r="AG133" s="159">
        <v>899</v>
      </c>
      <c r="AH133" s="159">
        <v>1411</v>
      </c>
      <c r="AI133" s="171">
        <v>2240</v>
      </c>
      <c r="AJ133" s="171">
        <v>892</v>
      </c>
      <c r="AK133" s="171">
        <v>1348</v>
      </c>
      <c r="AL133" s="171">
        <v>2280</v>
      </c>
      <c r="AM133" s="171">
        <v>952</v>
      </c>
      <c r="AN133" s="171">
        <v>1328</v>
      </c>
      <c r="AO133" s="171">
        <v>2294</v>
      </c>
      <c r="AP133" s="171">
        <v>934</v>
      </c>
      <c r="AQ133" s="171">
        <v>1360</v>
      </c>
      <c r="AR133" s="171">
        <v>2253</v>
      </c>
      <c r="AS133" s="171">
        <v>905</v>
      </c>
      <c r="AT133" s="171">
        <v>1348</v>
      </c>
      <c r="AU133" s="171">
        <v>2323</v>
      </c>
      <c r="AV133" s="171">
        <v>995</v>
      </c>
      <c r="AW133" s="171">
        <v>1328</v>
      </c>
      <c r="AX133" s="171">
        <v>2343</v>
      </c>
      <c r="AY133" s="171">
        <v>989</v>
      </c>
      <c r="AZ133" s="171">
        <v>1354</v>
      </c>
      <c r="BA133" s="171">
        <v>2323</v>
      </c>
      <c r="BB133" s="171">
        <v>1024</v>
      </c>
      <c r="BC133" s="171">
        <v>1299</v>
      </c>
      <c r="BD133" s="419">
        <v>2306</v>
      </c>
      <c r="BE133" s="419">
        <v>974</v>
      </c>
      <c r="BF133" s="419">
        <v>1332</v>
      </c>
      <c r="BG133" s="171">
        <v>2070</v>
      </c>
      <c r="BH133" s="171">
        <v>881</v>
      </c>
      <c r="BI133" s="172">
        <v>1189</v>
      </c>
      <c r="BJ133" s="157">
        <v>81</v>
      </c>
    </row>
    <row r="134" spans="1:65" ht="11.25" customHeight="1" x14ac:dyDescent="0.15">
      <c r="A134" s="129">
        <v>82</v>
      </c>
      <c r="B134" s="162">
        <v>1130</v>
      </c>
      <c r="C134" s="162">
        <v>415</v>
      </c>
      <c r="D134" s="162">
        <v>715</v>
      </c>
      <c r="E134" s="160">
        <v>1375</v>
      </c>
      <c r="F134" s="162">
        <v>491</v>
      </c>
      <c r="G134" s="162">
        <v>884</v>
      </c>
      <c r="H134" s="160">
        <v>1479</v>
      </c>
      <c r="I134" s="162">
        <v>493</v>
      </c>
      <c r="J134" s="162">
        <v>986</v>
      </c>
      <c r="K134" s="160">
        <v>1517</v>
      </c>
      <c r="L134" s="162">
        <v>519</v>
      </c>
      <c r="M134" s="162">
        <v>998</v>
      </c>
      <c r="N134" s="160">
        <v>1728</v>
      </c>
      <c r="O134" s="173">
        <v>600</v>
      </c>
      <c r="P134" s="173">
        <v>1128</v>
      </c>
      <c r="Q134" s="160">
        <v>1781</v>
      </c>
      <c r="R134" s="159">
        <v>677</v>
      </c>
      <c r="S134" s="159">
        <v>1104</v>
      </c>
      <c r="T134" s="160">
        <v>1989</v>
      </c>
      <c r="U134" s="171">
        <v>755</v>
      </c>
      <c r="V134" s="171">
        <v>1234</v>
      </c>
      <c r="W134" s="160">
        <v>1959</v>
      </c>
      <c r="X134" s="171">
        <v>707</v>
      </c>
      <c r="Y134" s="171">
        <v>1252</v>
      </c>
      <c r="Z134" s="160">
        <v>2076</v>
      </c>
      <c r="AA134" s="171">
        <v>794</v>
      </c>
      <c r="AB134" s="171">
        <v>1282</v>
      </c>
      <c r="AC134" s="169">
        <v>2079</v>
      </c>
      <c r="AD134" s="169">
        <v>782</v>
      </c>
      <c r="AE134" s="169">
        <v>1297</v>
      </c>
      <c r="AF134" s="159">
        <v>1964</v>
      </c>
      <c r="AG134" s="159">
        <v>757</v>
      </c>
      <c r="AH134" s="159">
        <v>1207</v>
      </c>
      <c r="AI134" s="171">
        <v>2228</v>
      </c>
      <c r="AJ134" s="171">
        <v>855</v>
      </c>
      <c r="AK134" s="171">
        <v>1373</v>
      </c>
      <c r="AL134" s="171">
        <v>2144</v>
      </c>
      <c r="AM134" s="171">
        <v>829</v>
      </c>
      <c r="AN134" s="171">
        <v>1315</v>
      </c>
      <c r="AO134" s="171">
        <v>2186</v>
      </c>
      <c r="AP134" s="171">
        <v>895</v>
      </c>
      <c r="AQ134" s="171">
        <v>1291</v>
      </c>
      <c r="AR134" s="171">
        <v>2269</v>
      </c>
      <c r="AS134" s="171">
        <v>896</v>
      </c>
      <c r="AT134" s="171">
        <v>1373</v>
      </c>
      <c r="AU134" s="171">
        <v>2167</v>
      </c>
      <c r="AV134" s="171">
        <v>861</v>
      </c>
      <c r="AW134" s="171">
        <v>1306</v>
      </c>
      <c r="AX134" s="171">
        <v>2230</v>
      </c>
      <c r="AY134" s="171">
        <v>943</v>
      </c>
      <c r="AZ134" s="171">
        <v>1287</v>
      </c>
      <c r="BA134" s="171">
        <v>2261</v>
      </c>
      <c r="BB134" s="171">
        <v>943</v>
      </c>
      <c r="BC134" s="171">
        <v>1318</v>
      </c>
      <c r="BD134" s="419">
        <v>2226</v>
      </c>
      <c r="BE134" s="419">
        <v>959</v>
      </c>
      <c r="BF134" s="419">
        <v>1267</v>
      </c>
      <c r="BG134" s="171">
        <v>2229</v>
      </c>
      <c r="BH134" s="171">
        <v>935</v>
      </c>
      <c r="BI134" s="172">
        <v>1294</v>
      </c>
      <c r="BJ134" s="157">
        <v>82</v>
      </c>
    </row>
    <row r="135" spans="1:65" ht="11.25" customHeight="1" x14ac:dyDescent="0.15">
      <c r="A135" s="129">
        <v>83</v>
      </c>
      <c r="B135" s="162">
        <v>1049</v>
      </c>
      <c r="C135" s="162">
        <v>382</v>
      </c>
      <c r="D135" s="162">
        <v>667</v>
      </c>
      <c r="E135" s="160">
        <v>1068</v>
      </c>
      <c r="F135" s="162">
        <v>383</v>
      </c>
      <c r="G135" s="162">
        <v>685</v>
      </c>
      <c r="H135" s="160">
        <v>1293</v>
      </c>
      <c r="I135" s="162">
        <v>458</v>
      </c>
      <c r="J135" s="162">
        <v>835</v>
      </c>
      <c r="K135" s="160">
        <v>1398</v>
      </c>
      <c r="L135" s="162">
        <v>455</v>
      </c>
      <c r="M135" s="162">
        <v>943</v>
      </c>
      <c r="N135" s="160">
        <v>1441</v>
      </c>
      <c r="O135" s="173">
        <v>482</v>
      </c>
      <c r="P135" s="173">
        <v>959</v>
      </c>
      <c r="Q135" s="160">
        <v>1635</v>
      </c>
      <c r="R135" s="159">
        <v>558</v>
      </c>
      <c r="S135" s="159">
        <v>1077</v>
      </c>
      <c r="T135" s="160">
        <v>1691</v>
      </c>
      <c r="U135" s="171">
        <v>627</v>
      </c>
      <c r="V135" s="171">
        <v>1064</v>
      </c>
      <c r="W135" s="160">
        <v>1881</v>
      </c>
      <c r="X135" s="171">
        <v>686</v>
      </c>
      <c r="Y135" s="171">
        <v>1195</v>
      </c>
      <c r="Z135" s="160">
        <v>1875</v>
      </c>
      <c r="AA135" s="171">
        <v>670</v>
      </c>
      <c r="AB135" s="171">
        <v>1205</v>
      </c>
      <c r="AC135" s="169">
        <v>1999</v>
      </c>
      <c r="AD135" s="169">
        <v>751</v>
      </c>
      <c r="AE135" s="169">
        <v>1248</v>
      </c>
      <c r="AF135" s="159">
        <v>1993</v>
      </c>
      <c r="AG135" s="159">
        <v>729</v>
      </c>
      <c r="AH135" s="159">
        <v>1264</v>
      </c>
      <c r="AI135" s="171">
        <v>1879</v>
      </c>
      <c r="AJ135" s="171">
        <v>704</v>
      </c>
      <c r="AK135" s="171">
        <v>1175</v>
      </c>
      <c r="AL135" s="171">
        <v>2138</v>
      </c>
      <c r="AM135" s="171">
        <v>809</v>
      </c>
      <c r="AN135" s="171">
        <v>1329</v>
      </c>
      <c r="AO135" s="171">
        <v>2052</v>
      </c>
      <c r="AP135" s="171">
        <v>770</v>
      </c>
      <c r="AQ135" s="171">
        <v>1282</v>
      </c>
      <c r="AR135" s="171">
        <v>2115</v>
      </c>
      <c r="AS135" s="171">
        <v>846</v>
      </c>
      <c r="AT135" s="171">
        <v>1269</v>
      </c>
      <c r="AU135" s="171">
        <v>2181</v>
      </c>
      <c r="AV135" s="171">
        <v>847</v>
      </c>
      <c r="AW135" s="171">
        <v>1334</v>
      </c>
      <c r="AX135" s="171">
        <v>2078</v>
      </c>
      <c r="AY135" s="171">
        <v>809</v>
      </c>
      <c r="AZ135" s="171">
        <v>1269</v>
      </c>
      <c r="BA135" s="171">
        <v>2125</v>
      </c>
      <c r="BB135" s="171">
        <v>874</v>
      </c>
      <c r="BC135" s="171">
        <v>1251</v>
      </c>
      <c r="BD135" s="419">
        <v>2188</v>
      </c>
      <c r="BE135" s="419">
        <v>901</v>
      </c>
      <c r="BF135" s="419">
        <v>1287</v>
      </c>
      <c r="BG135" s="171">
        <v>2128</v>
      </c>
      <c r="BH135" s="171">
        <v>901</v>
      </c>
      <c r="BI135" s="172">
        <v>1227</v>
      </c>
      <c r="BJ135" s="157">
        <v>83</v>
      </c>
    </row>
    <row r="136" spans="1:65" ht="11.25" customHeight="1" x14ac:dyDescent="0.15">
      <c r="A136" s="129">
        <v>84</v>
      </c>
      <c r="B136" s="162">
        <v>1007</v>
      </c>
      <c r="C136" s="162">
        <v>360</v>
      </c>
      <c r="D136" s="162">
        <v>647</v>
      </c>
      <c r="E136" s="160">
        <v>980</v>
      </c>
      <c r="F136" s="162">
        <v>347</v>
      </c>
      <c r="G136" s="162">
        <v>633</v>
      </c>
      <c r="H136" s="160">
        <v>1007</v>
      </c>
      <c r="I136" s="162">
        <v>352</v>
      </c>
      <c r="J136" s="162">
        <v>655</v>
      </c>
      <c r="K136" s="160">
        <v>1217</v>
      </c>
      <c r="L136" s="162">
        <v>422</v>
      </c>
      <c r="M136" s="162">
        <v>795</v>
      </c>
      <c r="N136" s="160">
        <v>1311</v>
      </c>
      <c r="O136" s="173">
        <v>418</v>
      </c>
      <c r="P136" s="173">
        <v>893</v>
      </c>
      <c r="Q136" s="160">
        <v>1367</v>
      </c>
      <c r="R136" s="159">
        <v>448</v>
      </c>
      <c r="S136" s="159">
        <v>919</v>
      </c>
      <c r="T136" s="160">
        <v>1541</v>
      </c>
      <c r="U136" s="171">
        <v>501</v>
      </c>
      <c r="V136" s="171">
        <v>1040</v>
      </c>
      <c r="W136" s="160">
        <v>1591</v>
      </c>
      <c r="X136" s="171">
        <v>581</v>
      </c>
      <c r="Y136" s="171">
        <v>1010</v>
      </c>
      <c r="Z136" s="160">
        <v>1798</v>
      </c>
      <c r="AA136" s="171">
        <v>639</v>
      </c>
      <c r="AB136" s="171">
        <v>1159</v>
      </c>
      <c r="AC136" s="169">
        <v>1772</v>
      </c>
      <c r="AD136" s="169">
        <v>611</v>
      </c>
      <c r="AE136" s="169">
        <v>1161</v>
      </c>
      <c r="AF136" s="159">
        <v>1893</v>
      </c>
      <c r="AG136" s="159">
        <v>690</v>
      </c>
      <c r="AH136" s="159">
        <v>1203</v>
      </c>
      <c r="AI136" s="171">
        <v>1894</v>
      </c>
      <c r="AJ136" s="171">
        <v>679</v>
      </c>
      <c r="AK136" s="171">
        <v>1215</v>
      </c>
      <c r="AL136" s="171">
        <v>1787</v>
      </c>
      <c r="AM136" s="171">
        <v>657</v>
      </c>
      <c r="AN136" s="171">
        <v>1130</v>
      </c>
      <c r="AO136" s="171">
        <v>2031</v>
      </c>
      <c r="AP136" s="171">
        <v>747</v>
      </c>
      <c r="AQ136" s="171">
        <v>1284</v>
      </c>
      <c r="AR136" s="171">
        <v>1990</v>
      </c>
      <c r="AS136" s="171">
        <v>733</v>
      </c>
      <c r="AT136" s="171">
        <v>1257</v>
      </c>
      <c r="AU136" s="171">
        <v>2023</v>
      </c>
      <c r="AV136" s="171">
        <v>799</v>
      </c>
      <c r="AW136" s="171">
        <v>1224</v>
      </c>
      <c r="AX136" s="171">
        <v>2078</v>
      </c>
      <c r="AY136" s="171">
        <v>789</v>
      </c>
      <c r="AZ136" s="171">
        <v>1289</v>
      </c>
      <c r="BA136" s="171">
        <v>1988</v>
      </c>
      <c r="BB136" s="171">
        <v>758</v>
      </c>
      <c r="BC136" s="171">
        <v>1230</v>
      </c>
      <c r="BD136" s="419">
        <v>2035</v>
      </c>
      <c r="BE136" s="419">
        <v>827</v>
      </c>
      <c r="BF136" s="419">
        <v>1208</v>
      </c>
      <c r="BG136" s="171">
        <v>2082</v>
      </c>
      <c r="BH136" s="171">
        <v>838</v>
      </c>
      <c r="BI136" s="172">
        <v>1244</v>
      </c>
      <c r="BJ136" s="157">
        <v>84</v>
      </c>
    </row>
    <row r="137" spans="1:65" ht="6.6" customHeight="1" x14ac:dyDescent="0.15">
      <c r="A137" s="129"/>
      <c r="B137" s="162"/>
      <c r="C137" s="162"/>
      <c r="D137" s="162"/>
      <c r="E137" s="160"/>
      <c r="F137" s="162"/>
      <c r="G137" s="162"/>
      <c r="H137" s="162"/>
      <c r="I137" s="162"/>
      <c r="J137" s="162"/>
      <c r="K137" s="162"/>
      <c r="L137" s="162"/>
      <c r="M137" s="162"/>
      <c r="N137" s="162"/>
      <c r="O137" s="160"/>
      <c r="P137" s="160"/>
      <c r="Q137" s="162"/>
      <c r="R137" s="159"/>
      <c r="S137" s="161"/>
      <c r="T137" s="162"/>
      <c r="U137" s="159"/>
      <c r="V137" s="161"/>
      <c r="W137" s="162"/>
      <c r="X137" s="159"/>
      <c r="Y137" s="161"/>
      <c r="Z137" s="162"/>
      <c r="AA137" s="159"/>
      <c r="AB137" s="161"/>
      <c r="AC137" s="169"/>
      <c r="AD137" s="169"/>
      <c r="AE137" s="169"/>
      <c r="AF137" s="170"/>
      <c r="AG137" s="170"/>
      <c r="AH137" s="170"/>
      <c r="AI137" s="170"/>
      <c r="AJ137" s="170"/>
      <c r="AK137" s="169"/>
      <c r="AL137" s="170"/>
      <c r="AM137" s="170"/>
      <c r="AN137" s="169"/>
      <c r="AO137" s="170"/>
      <c r="AP137" s="170"/>
      <c r="AQ137" s="169"/>
      <c r="AR137" s="170"/>
      <c r="AS137" s="170"/>
      <c r="AT137" s="170"/>
      <c r="AU137" s="170"/>
      <c r="AV137" s="170"/>
      <c r="AW137" s="170"/>
      <c r="AX137" s="170"/>
      <c r="AY137" s="170"/>
      <c r="AZ137" s="170"/>
      <c r="BA137" s="170"/>
      <c r="BB137" s="170"/>
      <c r="BC137" s="170"/>
      <c r="BD137" s="170"/>
      <c r="BE137" s="170"/>
      <c r="BF137" s="170"/>
      <c r="BG137" s="170"/>
      <c r="BH137" s="170"/>
      <c r="BI137" s="169"/>
      <c r="BJ137" s="157"/>
    </row>
    <row r="138" spans="1:65" s="174" customFormat="1" ht="11.25" customHeight="1" x14ac:dyDescent="0.15">
      <c r="A138" s="179" t="s">
        <v>232</v>
      </c>
      <c r="B138" s="160">
        <v>3702</v>
      </c>
      <c r="C138" s="162">
        <v>1279</v>
      </c>
      <c r="D138" s="162">
        <v>2423</v>
      </c>
      <c r="E138" s="160">
        <v>3794</v>
      </c>
      <c r="F138" s="160">
        <v>1292</v>
      </c>
      <c r="G138" s="160">
        <v>2502</v>
      </c>
      <c r="H138" s="160">
        <v>3889</v>
      </c>
      <c r="I138" s="160">
        <v>1284</v>
      </c>
      <c r="J138" s="160">
        <v>2605</v>
      </c>
      <c r="K138" s="160">
        <v>3986</v>
      </c>
      <c r="L138" s="160">
        <v>1295</v>
      </c>
      <c r="M138" s="160">
        <v>2691</v>
      </c>
      <c r="N138" s="160">
        <v>4230</v>
      </c>
      <c r="O138" s="160">
        <v>1363</v>
      </c>
      <c r="P138" s="160">
        <v>2867</v>
      </c>
      <c r="Q138" s="160">
        <v>4480</v>
      </c>
      <c r="R138" s="159">
        <v>1414</v>
      </c>
      <c r="S138" s="159">
        <v>3066</v>
      </c>
      <c r="T138" s="160">
        <v>4792</v>
      </c>
      <c r="U138" s="159">
        <v>1491</v>
      </c>
      <c r="V138" s="159">
        <v>3301</v>
      </c>
      <c r="W138" s="160">
        <v>5221</v>
      </c>
      <c r="X138" s="159">
        <v>1584</v>
      </c>
      <c r="Y138" s="159">
        <v>3637</v>
      </c>
      <c r="Z138" s="160">
        <v>5692</v>
      </c>
      <c r="AA138" s="160">
        <v>1779</v>
      </c>
      <c r="AB138" s="160">
        <v>3913</v>
      </c>
      <c r="AC138" s="169">
        <v>6138</v>
      </c>
      <c r="AD138" s="169">
        <v>1919</v>
      </c>
      <c r="AE138" s="169">
        <v>4219</v>
      </c>
      <c r="AF138" s="178">
        <v>6482</v>
      </c>
      <c r="AG138" s="178">
        <v>2042</v>
      </c>
      <c r="AH138" s="178">
        <v>4440</v>
      </c>
      <c r="AI138" s="178">
        <f t="shared" ref="AI138:AQ138" si="34">SUM(AI139:AI143)</f>
        <v>6896</v>
      </c>
      <c r="AJ138" s="178">
        <f t="shared" si="34"/>
        <v>2206</v>
      </c>
      <c r="AK138" s="178">
        <f t="shared" si="34"/>
        <v>4690</v>
      </c>
      <c r="AL138" s="178">
        <f t="shared" si="34"/>
        <v>7233</v>
      </c>
      <c r="AM138" s="178">
        <f t="shared" si="34"/>
        <v>2357</v>
      </c>
      <c r="AN138" s="178">
        <f t="shared" si="34"/>
        <v>4876</v>
      </c>
      <c r="AO138" s="178">
        <f t="shared" si="34"/>
        <v>7413</v>
      </c>
      <c r="AP138" s="178">
        <f t="shared" si="34"/>
        <v>2437</v>
      </c>
      <c r="AQ138" s="178">
        <f t="shared" si="34"/>
        <v>4976</v>
      </c>
      <c r="AR138" s="178">
        <v>7804</v>
      </c>
      <c r="AS138" s="178">
        <v>2621</v>
      </c>
      <c r="AT138" s="178">
        <v>5183</v>
      </c>
      <c r="AU138" s="178">
        <v>7980</v>
      </c>
      <c r="AV138" s="178">
        <v>2701</v>
      </c>
      <c r="AW138" s="178">
        <v>5279</v>
      </c>
      <c r="AX138" s="177">
        <f t="shared" ref="AX138:BI138" si="35">SUM(AX139:AX143)</f>
        <v>8108</v>
      </c>
      <c r="AY138" s="177">
        <f t="shared" si="35"/>
        <v>2803</v>
      </c>
      <c r="AZ138" s="177">
        <f t="shared" si="35"/>
        <v>5305</v>
      </c>
      <c r="BA138" s="177">
        <f t="shared" si="35"/>
        <v>8253</v>
      </c>
      <c r="BB138" s="177">
        <f t="shared" si="35"/>
        <v>2874</v>
      </c>
      <c r="BC138" s="177">
        <f t="shared" si="35"/>
        <v>5379</v>
      </c>
      <c r="BD138" s="177">
        <f t="shared" si="35"/>
        <v>8315</v>
      </c>
      <c r="BE138" s="177">
        <f t="shared" si="35"/>
        <v>2941</v>
      </c>
      <c r="BF138" s="177">
        <f t="shared" si="35"/>
        <v>5374</v>
      </c>
      <c r="BG138" s="177">
        <f t="shared" si="35"/>
        <v>8339</v>
      </c>
      <c r="BH138" s="177">
        <f t="shared" si="35"/>
        <v>2993</v>
      </c>
      <c r="BI138" s="177">
        <f t="shared" si="35"/>
        <v>5346</v>
      </c>
      <c r="BJ138" s="176" t="s">
        <v>232</v>
      </c>
      <c r="BK138" s="175"/>
      <c r="BL138" s="175"/>
      <c r="BM138" s="175"/>
    </row>
    <row r="139" spans="1:65" ht="11.25" customHeight="1" x14ac:dyDescent="0.15">
      <c r="A139" s="129">
        <v>85</v>
      </c>
      <c r="B139" s="162">
        <v>977</v>
      </c>
      <c r="C139" s="162">
        <v>339</v>
      </c>
      <c r="D139" s="162">
        <v>638</v>
      </c>
      <c r="E139" s="160">
        <v>943</v>
      </c>
      <c r="F139" s="162">
        <v>324</v>
      </c>
      <c r="G139" s="162">
        <v>619</v>
      </c>
      <c r="H139" s="160">
        <v>913</v>
      </c>
      <c r="I139" s="162">
        <v>312</v>
      </c>
      <c r="J139" s="162">
        <v>601</v>
      </c>
      <c r="K139" s="160">
        <v>946</v>
      </c>
      <c r="L139" s="162">
        <v>325</v>
      </c>
      <c r="M139" s="162">
        <v>621</v>
      </c>
      <c r="N139" s="160">
        <v>1145</v>
      </c>
      <c r="O139" s="173">
        <v>387</v>
      </c>
      <c r="P139" s="173">
        <v>758</v>
      </c>
      <c r="Q139" s="160">
        <v>1249</v>
      </c>
      <c r="R139" s="159">
        <v>386</v>
      </c>
      <c r="S139" s="159">
        <v>863</v>
      </c>
      <c r="T139" s="160">
        <v>1290</v>
      </c>
      <c r="U139" s="171">
        <v>404</v>
      </c>
      <c r="V139" s="171">
        <v>886</v>
      </c>
      <c r="W139" s="160">
        <v>1426</v>
      </c>
      <c r="X139" s="171">
        <v>442</v>
      </c>
      <c r="Y139" s="171">
        <v>984</v>
      </c>
      <c r="Z139" s="160">
        <v>1493</v>
      </c>
      <c r="AA139" s="171">
        <v>537</v>
      </c>
      <c r="AB139" s="171">
        <v>956</v>
      </c>
      <c r="AC139" s="169">
        <v>1673</v>
      </c>
      <c r="AD139" s="169">
        <v>587</v>
      </c>
      <c r="AE139" s="169">
        <v>1086</v>
      </c>
      <c r="AF139" s="159">
        <v>1662</v>
      </c>
      <c r="AG139" s="159">
        <v>547</v>
      </c>
      <c r="AH139" s="159">
        <v>1115</v>
      </c>
      <c r="AI139" s="171">
        <v>1774</v>
      </c>
      <c r="AJ139" s="171">
        <v>624</v>
      </c>
      <c r="AK139" s="171">
        <v>1150</v>
      </c>
      <c r="AL139" s="171">
        <v>1809</v>
      </c>
      <c r="AM139" s="171">
        <v>639</v>
      </c>
      <c r="AN139" s="171">
        <v>1170</v>
      </c>
      <c r="AO139" s="171">
        <v>1703</v>
      </c>
      <c r="AP139" s="171">
        <v>617</v>
      </c>
      <c r="AQ139" s="171">
        <v>1086</v>
      </c>
      <c r="AR139" s="171">
        <v>1959</v>
      </c>
      <c r="AS139" s="171">
        <v>717</v>
      </c>
      <c r="AT139" s="171">
        <v>1242</v>
      </c>
      <c r="AU139" s="171">
        <v>1864</v>
      </c>
      <c r="AV139" s="171">
        <v>669</v>
      </c>
      <c r="AW139" s="171">
        <v>1195</v>
      </c>
      <c r="AX139" s="171">
        <v>1905</v>
      </c>
      <c r="AY139" s="171">
        <v>733</v>
      </c>
      <c r="AZ139" s="171">
        <v>1172</v>
      </c>
      <c r="BA139" s="171">
        <v>1968</v>
      </c>
      <c r="BB139" s="171">
        <v>726</v>
      </c>
      <c r="BC139" s="171">
        <v>1242</v>
      </c>
      <c r="BD139" s="419">
        <v>1864</v>
      </c>
      <c r="BE139" s="419">
        <v>692</v>
      </c>
      <c r="BF139" s="419">
        <v>1172</v>
      </c>
      <c r="BG139" s="171">
        <v>1907</v>
      </c>
      <c r="BH139" s="171">
        <v>751</v>
      </c>
      <c r="BI139" s="172">
        <v>1156</v>
      </c>
      <c r="BJ139" s="157">
        <v>85</v>
      </c>
    </row>
    <row r="140" spans="1:65" ht="11.25" customHeight="1" x14ac:dyDescent="0.15">
      <c r="A140" s="129">
        <v>86</v>
      </c>
      <c r="B140" s="162">
        <v>855</v>
      </c>
      <c r="C140" s="162">
        <v>307</v>
      </c>
      <c r="D140" s="162">
        <v>548</v>
      </c>
      <c r="E140" s="160">
        <v>906</v>
      </c>
      <c r="F140" s="162">
        <v>305</v>
      </c>
      <c r="G140" s="162">
        <v>601</v>
      </c>
      <c r="H140" s="160">
        <v>882</v>
      </c>
      <c r="I140" s="162">
        <v>296</v>
      </c>
      <c r="J140" s="162">
        <v>586</v>
      </c>
      <c r="K140" s="160">
        <v>844</v>
      </c>
      <c r="L140" s="162">
        <v>282</v>
      </c>
      <c r="M140" s="162">
        <v>562</v>
      </c>
      <c r="N140" s="160">
        <v>875</v>
      </c>
      <c r="O140" s="173">
        <v>287</v>
      </c>
      <c r="P140" s="173">
        <v>588</v>
      </c>
      <c r="Q140" s="160">
        <v>1069</v>
      </c>
      <c r="R140" s="159">
        <v>354</v>
      </c>
      <c r="S140" s="159">
        <v>715</v>
      </c>
      <c r="T140" s="160">
        <v>1167</v>
      </c>
      <c r="U140" s="171">
        <v>347</v>
      </c>
      <c r="V140" s="171">
        <v>820</v>
      </c>
      <c r="W140" s="160">
        <v>1189</v>
      </c>
      <c r="X140" s="171">
        <v>363</v>
      </c>
      <c r="Y140" s="171">
        <v>826</v>
      </c>
      <c r="Z140" s="160">
        <v>1318</v>
      </c>
      <c r="AA140" s="171">
        <v>399</v>
      </c>
      <c r="AB140" s="171">
        <v>919</v>
      </c>
      <c r="AC140" s="169">
        <v>1362</v>
      </c>
      <c r="AD140" s="169">
        <v>468</v>
      </c>
      <c r="AE140" s="169">
        <v>894</v>
      </c>
      <c r="AF140" s="159">
        <v>1552</v>
      </c>
      <c r="AG140" s="159">
        <v>530</v>
      </c>
      <c r="AH140" s="159">
        <v>1022</v>
      </c>
      <c r="AI140" s="171">
        <v>1580</v>
      </c>
      <c r="AJ140" s="171">
        <v>510</v>
      </c>
      <c r="AK140" s="171">
        <v>1070</v>
      </c>
      <c r="AL140" s="171">
        <v>1631</v>
      </c>
      <c r="AM140" s="171">
        <v>558</v>
      </c>
      <c r="AN140" s="171">
        <v>1073</v>
      </c>
      <c r="AO140" s="171">
        <v>1705</v>
      </c>
      <c r="AP140" s="171">
        <v>587</v>
      </c>
      <c r="AQ140" s="171">
        <v>1118</v>
      </c>
      <c r="AR140" s="171">
        <v>1634</v>
      </c>
      <c r="AS140" s="171">
        <v>557</v>
      </c>
      <c r="AT140" s="171">
        <v>1077</v>
      </c>
      <c r="AU140" s="171">
        <v>1845</v>
      </c>
      <c r="AV140" s="171">
        <v>655</v>
      </c>
      <c r="AW140" s="171">
        <v>1190</v>
      </c>
      <c r="AX140" s="171">
        <v>1757</v>
      </c>
      <c r="AY140" s="171">
        <v>626</v>
      </c>
      <c r="AZ140" s="171">
        <v>1131</v>
      </c>
      <c r="BA140" s="171">
        <v>1797</v>
      </c>
      <c r="BB140" s="171">
        <v>662</v>
      </c>
      <c r="BC140" s="171">
        <v>1135</v>
      </c>
      <c r="BD140" s="419">
        <v>1840</v>
      </c>
      <c r="BE140" s="419">
        <v>662</v>
      </c>
      <c r="BF140" s="419">
        <v>1178</v>
      </c>
      <c r="BG140" s="171">
        <v>1759</v>
      </c>
      <c r="BH140" s="171">
        <v>641</v>
      </c>
      <c r="BI140" s="172">
        <v>1118</v>
      </c>
      <c r="BJ140" s="157">
        <v>86</v>
      </c>
    </row>
    <row r="141" spans="1:65" ht="11.25" customHeight="1" x14ac:dyDescent="0.15">
      <c r="A141" s="129">
        <v>87</v>
      </c>
      <c r="B141" s="162">
        <v>706</v>
      </c>
      <c r="C141" s="162">
        <v>244</v>
      </c>
      <c r="D141" s="162">
        <v>462</v>
      </c>
      <c r="E141" s="160">
        <v>775</v>
      </c>
      <c r="F141" s="162">
        <v>267</v>
      </c>
      <c r="G141" s="162">
        <v>508</v>
      </c>
      <c r="H141" s="160">
        <v>833</v>
      </c>
      <c r="I141" s="162">
        <v>268</v>
      </c>
      <c r="J141" s="162">
        <v>565</v>
      </c>
      <c r="K141" s="160">
        <v>810</v>
      </c>
      <c r="L141" s="162">
        <v>260</v>
      </c>
      <c r="M141" s="162">
        <v>550</v>
      </c>
      <c r="N141" s="160">
        <v>778</v>
      </c>
      <c r="O141" s="173">
        <v>265</v>
      </c>
      <c r="P141" s="173">
        <v>513</v>
      </c>
      <c r="Q141" s="160">
        <v>798</v>
      </c>
      <c r="R141" s="159">
        <v>248</v>
      </c>
      <c r="S141" s="159">
        <v>550</v>
      </c>
      <c r="T141" s="160">
        <v>972</v>
      </c>
      <c r="U141" s="171">
        <v>315</v>
      </c>
      <c r="V141" s="171">
        <v>657</v>
      </c>
      <c r="W141" s="160">
        <v>1071</v>
      </c>
      <c r="X141" s="171">
        <v>311</v>
      </c>
      <c r="Y141" s="171">
        <v>760</v>
      </c>
      <c r="Z141" s="160">
        <v>1097</v>
      </c>
      <c r="AA141" s="171">
        <v>319</v>
      </c>
      <c r="AB141" s="171">
        <v>778</v>
      </c>
      <c r="AC141" s="169">
        <v>1194</v>
      </c>
      <c r="AD141" s="169">
        <v>341</v>
      </c>
      <c r="AE141" s="169">
        <v>853</v>
      </c>
      <c r="AF141" s="159">
        <v>1262</v>
      </c>
      <c r="AG141" s="159">
        <v>411</v>
      </c>
      <c r="AH141" s="159">
        <v>851</v>
      </c>
      <c r="AI141" s="171">
        <v>1418</v>
      </c>
      <c r="AJ141" s="171">
        <v>459</v>
      </c>
      <c r="AK141" s="171">
        <v>959</v>
      </c>
      <c r="AL141" s="171">
        <v>1465</v>
      </c>
      <c r="AM141" s="171">
        <v>461</v>
      </c>
      <c r="AN141" s="171">
        <v>1004</v>
      </c>
      <c r="AO141" s="171">
        <v>1507</v>
      </c>
      <c r="AP141" s="171">
        <v>505</v>
      </c>
      <c r="AQ141" s="171">
        <v>1002</v>
      </c>
      <c r="AR141" s="171">
        <v>1581</v>
      </c>
      <c r="AS141" s="171">
        <v>522</v>
      </c>
      <c r="AT141" s="171">
        <v>1059</v>
      </c>
      <c r="AU141" s="171">
        <v>1523</v>
      </c>
      <c r="AV141" s="171">
        <v>497</v>
      </c>
      <c r="AW141" s="171">
        <v>1026</v>
      </c>
      <c r="AX141" s="171">
        <v>1718</v>
      </c>
      <c r="AY141" s="171">
        <v>594</v>
      </c>
      <c r="AZ141" s="171">
        <v>1124</v>
      </c>
      <c r="BA141" s="171">
        <v>1629</v>
      </c>
      <c r="BB141" s="171">
        <v>565</v>
      </c>
      <c r="BC141" s="171">
        <v>1064</v>
      </c>
      <c r="BD141" s="419">
        <v>1678</v>
      </c>
      <c r="BE141" s="419">
        <v>601</v>
      </c>
      <c r="BF141" s="419">
        <v>1077</v>
      </c>
      <c r="BG141" s="171">
        <v>1741</v>
      </c>
      <c r="BH141" s="171">
        <v>611</v>
      </c>
      <c r="BI141" s="172">
        <v>1130</v>
      </c>
      <c r="BJ141" s="157">
        <v>87</v>
      </c>
    </row>
    <row r="142" spans="1:65" ht="11.25" customHeight="1" x14ac:dyDescent="0.15">
      <c r="A142" s="129">
        <v>88</v>
      </c>
      <c r="B142" s="162">
        <v>620</v>
      </c>
      <c r="C142" s="162">
        <v>221</v>
      </c>
      <c r="D142" s="162">
        <v>399</v>
      </c>
      <c r="E142" s="160">
        <v>632</v>
      </c>
      <c r="F142" s="162">
        <v>212</v>
      </c>
      <c r="G142" s="162">
        <v>420</v>
      </c>
      <c r="H142" s="160">
        <v>704</v>
      </c>
      <c r="I142" s="162">
        <v>230</v>
      </c>
      <c r="J142" s="162">
        <v>474</v>
      </c>
      <c r="K142" s="160">
        <v>754</v>
      </c>
      <c r="L142" s="162">
        <v>231</v>
      </c>
      <c r="M142" s="162">
        <v>523</v>
      </c>
      <c r="N142" s="160">
        <v>736</v>
      </c>
      <c r="O142" s="173">
        <v>219</v>
      </c>
      <c r="P142" s="173">
        <v>517</v>
      </c>
      <c r="Q142" s="160">
        <v>705</v>
      </c>
      <c r="R142" s="159">
        <v>233</v>
      </c>
      <c r="S142" s="159">
        <v>472</v>
      </c>
      <c r="T142" s="160">
        <v>731</v>
      </c>
      <c r="U142" s="171">
        <v>225</v>
      </c>
      <c r="V142" s="171">
        <v>506</v>
      </c>
      <c r="W142" s="160">
        <v>876</v>
      </c>
      <c r="X142" s="171">
        <v>271</v>
      </c>
      <c r="Y142" s="171">
        <v>605</v>
      </c>
      <c r="Z142" s="160">
        <v>986</v>
      </c>
      <c r="AA142" s="171">
        <v>279</v>
      </c>
      <c r="AB142" s="171">
        <v>707</v>
      </c>
      <c r="AC142" s="169">
        <v>1015</v>
      </c>
      <c r="AD142" s="169">
        <v>286</v>
      </c>
      <c r="AE142" s="169">
        <v>729</v>
      </c>
      <c r="AF142" s="159">
        <v>1079</v>
      </c>
      <c r="AG142" s="159">
        <v>293</v>
      </c>
      <c r="AH142" s="159">
        <v>786</v>
      </c>
      <c r="AI142" s="171">
        <v>1158</v>
      </c>
      <c r="AJ142" s="171">
        <v>362</v>
      </c>
      <c r="AK142" s="171">
        <v>796</v>
      </c>
      <c r="AL142" s="171">
        <v>1288</v>
      </c>
      <c r="AM142" s="171">
        <v>387</v>
      </c>
      <c r="AN142" s="171">
        <v>901</v>
      </c>
      <c r="AO142" s="171">
        <v>1333</v>
      </c>
      <c r="AP142" s="171">
        <v>401</v>
      </c>
      <c r="AQ142" s="171">
        <v>932</v>
      </c>
      <c r="AR142" s="171">
        <v>1409</v>
      </c>
      <c r="AS142" s="171">
        <v>456</v>
      </c>
      <c r="AT142" s="171">
        <v>953</v>
      </c>
      <c r="AU142" s="171">
        <v>1455</v>
      </c>
      <c r="AV142" s="171">
        <v>470</v>
      </c>
      <c r="AW142" s="171">
        <v>985</v>
      </c>
      <c r="AX142" s="171">
        <v>1393</v>
      </c>
      <c r="AY142" s="171">
        <v>433</v>
      </c>
      <c r="AZ142" s="171">
        <v>960</v>
      </c>
      <c r="BA142" s="171">
        <v>1584</v>
      </c>
      <c r="BB142" s="171">
        <v>538</v>
      </c>
      <c r="BC142" s="171">
        <v>1046</v>
      </c>
      <c r="BD142" s="419">
        <v>1499</v>
      </c>
      <c r="BE142" s="419">
        <v>506</v>
      </c>
      <c r="BF142" s="419">
        <v>993</v>
      </c>
      <c r="BG142" s="171">
        <v>1556</v>
      </c>
      <c r="BH142" s="171">
        <v>545</v>
      </c>
      <c r="BI142" s="172">
        <v>1011</v>
      </c>
      <c r="BJ142" s="157">
        <v>88</v>
      </c>
      <c r="BL142" s="133"/>
    </row>
    <row r="143" spans="1:65" ht="11.25" customHeight="1" x14ac:dyDescent="0.15">
      <c r="A143" s="129">
        <v>89</v>
      </c>
      <c r="B143" s="162">
        <v>544</v>
      </c>
      <c r="C143" s="162">
        <v>168</v>
      </c>
      <c r="D143" s="162">
        <v>376</v>
      </c>
      <c r="E143" s="160">
        <v>538</v>
      </c>
      <c r="F143" s="162">
        <v>184</v>
      </c>
      <c r="G143" s="162">
        <v>354</v>
      </c>
      <c r="H143" s="160">
        <v>557</v>
      </c>
      <c r="I143" s="162">
        <v>178</v>
      </c>
      <c r="J143" s="162">
        <v>379</v>
      </c>
      <c r="K143" s="160">
        <v>632</v>
      </c>
      <c r="L143" s="162">
        <v>197</v>
      </c>
      <c r="M143" s="162">
        <v>435</v>
      </c>
      <c r="N143" s="160">
        <v>696</v>
      </c>
      <c r="O143" s="173">
        <v>205</v>
      </c>
      <c r="P143" s="173">
        <v>491</v>
      </c>
      <c r="Q143" s="160">
        <v>659</v>
      </c>
      <c r="R143" s="159">
        <v>193</v>
      </c>
      <c r="S143" s="159">
        <v>466</v>
      </c>
      <c r="T143" s="160">
        <v>632</v>
      </c>
      <c r="U143" s="171">
        <v>200</v>
      </c>
      <c r="V143" s="171">
        <v>432</v>
      </c>
      <c r="W143" s="160">
        <v>659</v>
      </c>
      <c r="X143" s="171">
        <v>197</v>
      </c>
      <c r="Y143" s="171">
        <v>462</v>
      </c>
      <c r="Z143" s="160">
        <v>798</v>
      </c>
      <c r="AA143" s="171">
        <v>245</v>
      </c>
      <c r="AB143" s="171">
        <v>553</v>
      </c>
      <c r="AC143" s="169">
        <v>894</v>
      </c>
      <c r="AD143" s="169">
        <v>237</v>
      </c>
      <c r="AE143" s="169">
        <v>657</v>
      </c>
      <c r="AF143" s="159">
        <v>927</v>
      </c>
      <c r="AG143" s="159">
        <v>261</v>
      </c>
      <c r="AH143" s="159">
        <v>666</v>
      </c>
      <c r="AI143" s="171">
        <v>966</v>
      </c>
      <c r="AJ143" s="171">
        <v>251</v>
      </c>
      <c r="AK143" s="171">
        <v>715</v>
      </c>
      <c r="AL143" s="171">
        <v>1040</v>
      </c>
      <c r="AM143" s="171">
        <v>312</v>
      </c>
      <c r="AN143" s="171">
        <v>728</v>
      </c>
      <c r="AO143" s="171">
        <v>1165</v>
      </c>
      <c r="AP143" s="171">
        <v>327</v>
      </c>
      <c r="AQ143" s="171">
        <v>838</v>
      </c>
      <c r="AR143" s="171">
        <v>1221</v>
      </c>
      <c r="AS143" s="171">
        <v>369</v>
      </c>
      <c r="AT143" s="171">
        <v>852</v>
      </c>
      <c r="AU143" s="171">
        <v>1293</v>
      </c>
      <c r="AV143" s="171">
        <v>410</v>
      </c>
      <c r="AW143" s="171">
        <v>883</v>
      </c>
      <c r="AX143" s="171">
        <v>1335</v>
      </c>
      <c r="AY143" s="171">
        <v>417</v>
      </c>
      <c r="AZ143" s="171">
        <v>918</v>
      </c>
      <c r="BA143" s="171">
        <v>1275</v>
      </c>
      <c r="BB143" s="171">
        <v>383</v>
      </c>
      <c r="BC143" s="171">
        <v>892</v>
      </c>
      <c r="BD143" s="419">
        <v>1434</v>
      </c>
      <c r="BE143" s="419">
        <v>480</v>
      </c>
      <c r="BF143" s="419">
        <v>954</v>
      </c>
      <c r="BG143" s="171">
        <v>1376</v>
      </c>
      <c r="BH143" s="171">
        <v>445</v>
      </c>
      <c r="BI143" s="172">
        <v>931</v>
      </c>
      <c r="BJ143" s="157">
        <v>89</v>
      </c>
    </row>
    <row r="144" spans="1:65" ht="6.75" customHeight="1" x14ac:dyDescent="0.15">
      <c r="A144" s="129"/>
      <c r="B144" s="162"/>
      <c r="C144" s="162" t="s">
        <v>162</v>
      </c>
      <c r="D144" s="162"/>
      <c r="E144" s="162"/>
      <c r="F144" s="162"/>
      <c r="G144" s="162"/>
      <c r="H144" s="162"/>
      <c r="I144" s="162"/>
      <c r="J144" s="162"/>
      <c r="K144" s="162"/>
      <c r="L144" s="162"/>
      <c r="M144" s="162"/>
      <c r="N144" s="162"/>
      <c r="O144" s="162"/>
      <c r="P144" s="160"/>
      <c r="Q144" s="162"/>
      <c r="R144" s="161"/>
      <c r="S144" s="161"/>
      <c r="T144" s="162"/>
      <c r="U144" s="161"/>
      <c r="V144" s="161"/>
      <c r="W144" s="162"/>
      <c r="X144" s="161"/>
      <c r="Y144" s="161"/>
      <c r="Z144" s="162"/>
      <c r="AA144" s="161"/>
      <c r="AB144" s="161"/>
      <c r="AC144" s="169"/>
      <c r="AD144" s="169"/>
      <c r="AE144" s="169"/>
      <c r="AF144" s="170"/>
      <c r="AG144" s="170"/>
      <c r="AH144" s="170"/>
      <c r="AI144" s="170"/>
      <c r="AJ144" s="170"/>
      <c r="AK144" s="169"/>
      <c r="AL144" s="170"/>
      <c r="AM144" s="170"/>
      <c r="AN144" s="169"/>
      <c r="AO144" s="170"/>
      <c r="AP144" s="170"/>
      <c r="AQ144" s="169"/>
      <c r="AR144" s="170"/>
      <c r="AS144" s="170"/>
      <c r="AT144" s="170"/>
      <c r="AU144" s="170"/>
      <c r="AV144" s="170"/>
      <c r="AW144" s="170"/>
      <c r="AX144" s="170"/>
      <c r="AY144" s="170"/>
      <c r="AZ144" s="170"/>
      <c r="BA144" s="170"/>
      <c r="BB144" s="170"/>
      <c r="BC144" s="170"/>
      <c r="BD144" s="170"/>
      <c r="BE144" s="170"/>
      <c r="BF144" s="170"/>
      <c r="BG144" s="170"/>
      <c r="BH144" s="170"/>
      <c r="BI144" s="169"/>
      <c r="BJ144" s="157"/>
    </row>
    <row r="145" spans="1:62" ht="15" customHeight="1" x14ac:dyDescent="0.15">
      <c r="A145" s="129" t="s">
        <v>231</v>
      </c>
      <c r="B145" s="160">
        <v>1702</v>
      </c>
      <c r="C145" s="162">
        <v>453</v>
      </c>
      <c r="D145" s="162">
        <v>1249</v>
      </c>
      <c r="E145" s="160">
        <v>1863</v>
      </c>
      <c r="F145" s="162">
        <v>494</v>
      </c>
      <c r="G145" s="162">
        <v>1369</v>
      </c>
      <c r="H145" s="160">
        <v>2037</v>
      </c>
      <c r="I145" s="162">
        <v>563</v>
      </c>
      <c r="J145" s="162">
        <v>1474</v>
      </c>
      <c r="K145" s="160">
        <v>2190</v>
      </c>
      <c r="L145" s="162">
        <v>595</v>
      </c>
      <c r="M145" s="162">
        <v>1595</v>
      </c>
      <c r="N145" s="160">
        <v>2344</v>
      </c>
      <c r="O145" s="162">
        <v>612</v>
      </c>
      <c r="P145" s="160">
        <v>1732</v>
      </c>
      <c r="Q145" s="160">
        <v>2547</v>
      </c>
      <c r="R145" s="161">
        <v>646</v>
      </c>
      <c r="S145" s="161">
        <v>1901</v>
      </c>
      <c r="T145" s="160">
        <v>2700</v>
      </c>
      <c r="U145" s="161">
        <v>670</v>
      </c>
      <c r="V145" s="161">
        <v>2030</v>
      </c>
      <c r="W145" s="160">
        <v>2778</v>
      </c>
      <c r="X145" s="161">
        <v>689</v>
      </c>
      <c r="Y145" s="161">
        <v>2089</v>
      </c>
      <c r="Z145" s="160">
        <v>2921</v>
      </c>
      <c r="AA145" s="161">
        <v>720</v>
      </c>
      <c r="AB145" s="161">
        <v>2201</v>
      </c>
      <c r="AC145" s="169">
        <v>3041</v>
      </c>
      <c r="AD145" s="169">
        <v>745</v>
      </c>
      <c r="AE145" s="169">
        <v>2296</v>
      </c>
      <c r="AF145" s="170">
        <v>3335</v>
      </c>
      <c r="AG145" s="170">
        <v>800</v>
      </c>
      <c r="AH145" s="169">
        <v>2535</v>
      </c>
      <c r="AI145" s="170">
        <v>3569</v>
      </c>
      <c r="AJ145" s="170">
        <v>858</v>
      </c>
      <c r="AK145" s="169">
        <v>2711</v>
      </c>
      <c r="AL145" s="170">
        <v>3814</v>
      </c>
      <c r="AM145" s="170">
        <v>893</v>
      </c>
      <c r="AN145" s="169">
        <v>2921</v>
      </c>
      <c r="AO145" s="170">
        <v>4097</v>
      </c>
      <c r="AP145" s="170">
        <v>980</v>
      </c>
      <c r="AQ145" s="169">
        <v>3117</v>
      </c>
      <c r="AR145" s="170">
        <v>4476</v>
      </c>
      <c r="AS145" s="170">
        <v>1068</v>
      </c>
      <c r="AT145" s="170">
        <v>3408</v>
      </c>
      <c r="AU145" s="170">
        <v>4817</v>
      </c>
      <c r="AV145" s="170">
        <v>1167</v>
      </c>
      <c r="AW145" s="170">
        <v>3650</v>
      </c>
      <c r="AX145" s="170">
        <v>5213</v>
      </c>
      <c r="AY145" s="170">
        <v>1319</v>
      </c>
      <c r="AZ145" s="170">
        <v>3894</v>
      </c>
      <c r="BA145" s="170">
        <v>5580</v>
      </c>
      <c r="BB145" s="170">
        <v>1409</v>
      </c>
      <c r="BC145" s="170">
        <v>4171</v>
      </c>
      <c r="BD145" s="170">
        <v>5838</v>
      </c>
      <c r="BE145" s="170">
        <v>1456</v>
      </c>
      <c r="BF145" s="170">
        <v>4382</v>
      </c>
      <c r="BG145" s="170">
        <v>6212</v>
      </c>
      <c r="BH145" s="170">
        <v>1629</v>
      </c>
      <c r="BI145" s="169">
        <v>4583</v>
      </c>
      <c r="BJ145" s="157" t="s">
        <v>231</v>
      </c>
    </row>
    <row r="146" spans="1:62" ht="6.75" customHeight="1" x14ac:dyDescent="0.15">
      <c r="A146" s="129"/>
      <c r="B146" s="162" t="s">
        <v>162</v>
      </c>
      <c r="C146" s="162"/>
      <c r="D146" s="162"/>
      <c r="E146" s="162"/>
      <c r="F146" s="162"/>
      <c r="G146" s="162"/>
      <c r="H146" s="162"/>
      <c r="I146" s="162"/>
      <c r="J146" s="162"/>
      <c r="K146" s="162"/>
      <c r="L146" s="162"/>
      <c r="M146" s="162"/>
      <c r="N146" s="162"/>
      <c r="O146" s="162"/>
      <c r="P146" s="160"/>
      <c r="Q146" s="162"/>
      <c r="R146" s="161"/>
      <c r="S146" s="161"/>
      <c r="T146" s="162"/>
      <c r="U146" s="161"/>
      <c r="V146" s="159"/>
      <c r="W146" s="160"/>
      <c r="X146" s="159"/>
      <c r="Y146" s="159"/>
      <c r="Z146" s="160"/>
      <c r="AA146" s="161"/>
      <c r="AB146" s="161"/>
      <c r="AC146" s="169"/>
      <c r="AD146" s="169"/>
      <c r="AE146" s="169"/>
      <c r="AF146" s="170"/>
      <c r="AG146" s="170"/>
      <c r="AH146" s="169"/>
      <c r="AI146" s="170"/>
      <c r="AJ146" s="170"/>
      <c r="AK146" s="169"/>
      <c r="AL146" s="170"/>
      <c r="AM146" s="170"/>
      <c r="AN146" s="169"/>
      <c r="AO146" s="170"/>
      <c r="AP146" s="170"/>
      <c r="AQ146" s="169"/>
      <c r="AR146" s="170"/>
      <c r="AS146" s="170"/>
      <c r="AT146" s="170"/>
      <c r="AU146" s="170"/>
      <c r="AV146" s="170"/>
      <c r="AW146" s="170"/>
      <c r="AX146" s="170"/>
      <c r="AY146" s="170"/>
      <c r="AZ146" s="170"/>
      <c r="BA146" s="170"/>
      <c r="BB146" s="170"/>
      <c r="BC146" s="169"/>
      <c r="BD146" s="170"/>
      <c r="BE146" s="170"/>
      <c r="BF146" s="170"/>
      <c r="BG146" s="170"/>
      <c r="BH146" s="170"/>
      <c r="BI146" s="169"/>
      <c r="BJ146" s="157"/>
    </row>
    <row r="147" spans="1:62" ht="15" customHeight="1" x14ac:dyDescent="0.15">
      <c r="A147" s="129" t="s">
        <v>230</v>
      </c>
      <c r="B147" s="162">
        <v>138</v>
      </c>
      <c r="C147" s="162">
        <v>91</v>
      </c>
      <c r="D147" s="162">
        <v>47</v>
      </c>
      <c r="E147" s="160">
        <v>138</v>
      </c>
      <c r="F147" s="162">
        <v>91</v>
      </c>
      <c r="G147" s="162">
        <v>47</v>
      </c>
      <c r="H147" s="160">
        <v>138</v>
      </c>
      <c r="I147" s="162">
        <v>91</v>
      </c>
      <c r="J147" s="162">
        <v>47</v>
      </c>
      <c r="K147" s="160">
        <v>138</v>
      </c>
      <c r="L147" s="162">
        <v>91</v>
      </c>
      <c r="M147" s="162">
        <v>47</v>
      </c>
      <c r="N147" s="160">
        <v>341</v>
      </c>
      <c r="O147" s="162">
        <v>198</v>
      </c>
      <c r="P147" s="160">
        <v>143</v>
      </c>
      <c r="Q147" s="160">
        <v>341</v>
      </c>
      <c r="R147" s="161">
        <v>198</v>
      </c>
      <c r="S147" s="161">
        <v>143</v>
      </c>
      <c r="T147" s="171">
        <v>341</v>
      </c>
      <c r="U147" s="171">
        <v>198</v>
      </c>
      <c r="V147" s="171">
        <v>143</v>
      </c>
      <c r="W147" s="171">
        <v>341</v>
      </c>
      <c r="X147" s="171">
        <v>198</v>
      </c>
      <c r="Y147" s="171">
        <v>143</v>
      </c>
      <c r="Z147" s="171">
        <v>341</v>
      </c>
      <c r="AA147" s="171">
        <v>198</v>
      </c>
      <c r="AB147" s="171">
        <v>143</v>
      </c>
      <c r="AC147" s="169">
        <v>2069</v>
      </c>
      <c r="AD147" s="169">
        <v>1165</v>
      </c>
      <c r="AE147" s="169">
        <v>904</v>
      </c>
      <c r="AF147" s="170">
        <v>2069</v>
      </c>
      <c r="AG147" s="170">
        <v>1165</v>
      </c>
      <c r="AH147" s="170">
        <v>904</v>
      </c>
      <c r="AI147" s="170">
        <v>2069</v>
      </c>
      <c r="AJ147" s="170">
        <v>1165</v>
      </c>
      <c r="AK147" s="169">
        <v>904</v>
      </c>
      <c r="AL147" s="170">
        <v>2069</v>
      </c>
      <c r="AM147" s="170">
        <v>1165</v>
      </c>
      <c r="AN147" s="169">
        <v>904</v>
      </c>
      <c r="AO147" s="170">
        <v>2069</v>
      </c>
      <c r="AP147" s="170">
        <v>1165</v>
      </c>
      <c r="AQ147" s="169">
        <v>904</v>
      </c>
      <c r="AR147" s="170">
        <v>1947</v>
      </c>
      <c r="AS147" s="170">
        <v>1191</v>
      </c>
      <c r="AT147" s="170">
        <v>756</v>
      </c>
      <c r="AU147" s="170">
        <v>1947</v>
      </c>
      <c r="AV147" s="170">
        <v>1191</v>
      </c>
      <c r="AW147" s="170">
        <v>756</v>
      </c>
      <c r="AX147" s="170">
        <v>1947</v>
      </c>
      <c r="AY147" s="170">
        <v>1191</v>
      </c>
      <c r="AZ147" s="170">
        <v>756</v>
      </c>
      <c r="BA147" s="170">
        <v>1947</v>
      </c>
      <c r="BB147" s="170">
        <v>1191</v>
      </c>
      <c r="BC147" s="169">
        <v>756</v>
      </c>
      <c r="BD147" s="170">
        <v>1947</v>
      </c>
      <c r="BE147" s="170">
        <v>1191</v>
      </c>
      <c r="BF147" s="170">
        <v>756</v>
      </c>
      <c r="BG147" s="170">
        <v>1947</v>
      </c>
      <c r="BH147" s="170">
        <v>1191</v>
      </c>
      <c r="BI147" s="169">
        <v>756</v>
      </c>
      <c r="BJ147" s="157" t="s">
        <v>230</v>
      </c>
    </row>
    <row r="148" spans="1:62" s="156" customFormat="1" ht="6.6" customHeight="1" x14ac:dyDescent="0.15">
      <c r="A148" s="168"/>
      <c r="B148" s="166"/>
      <c r="C148" s="166"/>
      <c r="D148" s="166"/>
      <c r="E148" s="166"/>
      <c r="F148" s="166"/>
      <c r="G148" s="166"/>
      <c r="H148" s="166"/>
      <c r="I148" s="166"/>
      <c r="J148" s="166"/>
      <c r="K148" s="166"/>
      <c r="L148" s="166"/>
      <c r="M148" s="166"/>
      <c r="N148" s="166"/>
      <c r="O148" s="166"/>
      <c r="P148" s="167"/>
      <c r="Q148" s="166"/>
      <c r="R148" s="164"/>
      <c r="S148" s="164"/>
      <c r="T148" s="166"/>
      <c r="U148" s="164"/>
      <c r="V148" s="164"/>
      <c r="W148" s="166"/>
      <c r="X148" s="164"/>
      <c r="Y148" s="164"/>
      <c r="Z148" s="166"/>
      <c r="AA148" s="164"/>
      <c r="AB148" s="164"/>
      <c r="AC148" s="164"/>
      <c r="AD148" s="164"/>
      <c r="AE148" s="164"/>
      <c r="AF148" s="165"/>
      <c r="AG148" s="165"/>
      <c r="AH148" s="165"/>
      <c r="AI148" s="165"/>
      <c r="AJ148" s="165"/>
      <c r="AK148" s="164"/>
      <c r="AL148" s="165"/>
      <c r="AM148" s="165"/>
      <c r="AN148" s="164"/>
      <c r="AO148" s="165"/>
      <c r="AP148" s="165"/>
      <c r="AQ148" s="164"/>
      <c r="AR148" s="165"/>
      <c r="AS148" s="165"/>
      <c r="AT148" s="165"/>
      <c r="AU148" s="165"/>
      <c r="AV148" s="165"/>
      <c r="AW148" s="165"/>
      <c r="AX148" s="165"/>
      <c r="AY148" s="165"/>
      <c r="AZ148" s="165"/>
      <c r="BA148" s="165"/>
      <c r="BB148" s="165"/>
      <c r="BC148" s="164"/>
      <c r="BD148" s="165"/>
      <c r="BE148" s="165"/>
      <c r="BF148" s="165"/>
      <c r="BG148" s="165"/>
      <c r="BH148" s="165"/>
      <c r="BI148" s="164"/>
      <c r="BJ148" s="163"/>
    </row>
    <row r="149" spans="1:62" s="156" customFormat="1" ht="15" customHeight="1" x14ac:dyDescent="0.15">
      <c r="A149" s="129" t="s">
        <v>229</v>
      </c>
      <c r="B149" s="160">
        <v>37145</v>
      </c>
      <c r="C149" s="160">
        <v>18760</v>
      </c>
      <c r="D149" s="160">
        <v>18385</v>
      </c>
      <c r="E149" s="160">
        <v>36710</v>
      </c>
      <c r="F149" s="160">
        <v>18605</v>
      </c>
      <c r="G149" s="160">
        <v>18105</v>
      </c>
      <c r="H149" s="160">
        <v>36283</v>
      </c>
      <c r="I149" s="160">
        <v>18371</v>
      </c>
      <c r="J149" s="160">
        <v>17912</v>
      </c>
      <c r="K149" s="160">
        <v>35901</v>
      </c>
      <c r="L149" s="160">
        <v>18155</v>
      </c>
      <c r="M149" s="160">
        <v>17746</v>
      </c>
      <c r="N149" s="160">
        <v>35428</v>
      </c>
      <c r="O149" s="160">
        <v>17926</v>
      </c>
      <c r="P149" s="160">
        <v>17502</v>
      </c>
      <c r="Q149" s="160">
        <v>35133</v>
      </c>
      <c r="R149" s="159">
        <v>17795</v>
      </c>
      <c r="S149" s="159">
        <v>17338</v>
      </c>
      <c r="T149" s="160">
        <v>34529</v>
      </c>
      <c r="U149" s="159">
        <v>17525</v>
      </c>
      <c r="V149" s="159">
        <v>17004</v>
      </c>
      <c r="W149" s="160">
        <v>34413</v>
      </c>
      <c r="X149" s="159">
        <v>17533</v>
      </c>
      <c r="Y149" s="159">
        <v>16880</v>
      </c>
      <c r="Z149" s="160">
        <v>34128</v>
      </c>
      <c r="AA149" s="159">
        <v>17448</v>
      </c>
      <c r="AB149" s="159">
        <v>16680</v>
      </c>
      <c r="AC149" s="159">
        <v>33346</v>
      </c>
      <c r="AD149" s="159">
        <v>17014</v>
      </c>
      <c r="AE149" s="159">
        <v>16332</v>
      </c>
      <c r="AF149" s="158">
        <v>33285</v>
      </c>
      <c r="AG149" s="158">
        <v>17048</v>
      </c>
      <c r="AH149" s="158">
        <v>16237</v>
      </c>
      <c r="AI149" s="158">
        <v>33045</v>
      </c>
      <c r="AJ149" s="158">
        <v>16960</v>
      </c>
      <c r="AK149" s="158">
        <v>16085</v>
      </c>
      <c r="AL149" s="158">
        <v>32905</v>
      </c>
      <c r="AM149" s="158">
        <v>16835</v>
      </c>
      <c r="AN149" s="158">
        <v>16070</v>
      </c>
      <c r="AO149" s="158">
        <v>32407</v>
      </c>
      <c r="AP149" s="158">
        <v>16584</v>
      </c>
      <c r="AQ149" s="158">
        <v>15823</v>
      </c>
      <c r="AR149" s="158">
        <v>31869</v>
      </c>
      <c r="AS149" s="158">
        <v>16314</v>
      </c>
      <c r="AT149" s="158">
        <v>15555</v>
      </c>
      <c r="AU149" s="158">
        <v>31545</v>
      </c>
      <c r="AV149" s="158">
        <v>16179</v>
      </c>
      <c r="AW149" s="158">
        <v>15366</v>
      </c>
      <c r="AX149" s="158">
        <f t="shared" ref="AX149:BI149" si="36">SUM(AX12,AX19,AX26)</f>
        <v>30926</v>
      </c>
      <c r="AY149" s="158">
        <f t="shared" si="36"/>
        <v>15841</v>
      </c>
      <c r="AZ149" s="158">
        <f t="shared" si="36"/>
        <v>15085</v>
      </c>
      <c r="BA149" s="158">
        <f t="shared" si="36"/>
        <v>30414</v>
      </c>
      <c r="BB149" s="158">
        <f t="shared" si="36"/>
        <v>15666</v>
      </c>
      <c r="BC149" s="158">
        <f t="shared" si="36"/>
        <v>14748</v>
      </c>
      <c r="BD149" s="158">
        <f t="shared" si="36"/>
        <v>29822</v>
      </c>
      <c r="BE149" s="158">
        <f t="shared" si="36"/>
        <v>15318</v>
      </c>
      <c r="BF149" s="158">
        <f t="shared" si="36"/>
        <v>14504</v>
      </c>
      <c r="BG149" s="158">
        <f t="shared" si="36"/>
        <v>29256</v>
      </c>
      <c r="BH149" s="158">
        <f t="shared" si="36"/>
        <v>15039</v>
      </c>
      <c r="BI149" s="158">
        <f t="shared" si="36"/>
        <v>14217</v>
      </c>
      <c r="BJ149" s="157" t="s">
        <v>229</v>
      </c>
    </row>
    <row r="150" spans="1:62" s="156" customFormat="1" ht="15" customHeight="1" x14ac:dyDescent="0.15">
      <c r="A150" s="129" t="s">
        <v>228</v>
      </c>
      <c r="B150" s="160">
        <v>167091</v>
      </c>
      <c r="C150" s="160">
        <v>83019</v>
      </c>
      <c r="D150" s="160">
        <v>84072</v>
      </c>
      <c r="E150" s="160">
        <v>166533</v>
      </c>
      <c r="F150" s="160">
        <v>82705</v>
      </c>
      <c r="G150" s="160">
        <v>83828</v>
      </c>
      <c r="H150" s="160">
        <v>165510</v>
      </c>
      <c r="I150" s="162">
        <v>82144</v>
      </c>
      <c r="J150" s="162">
        <v>83366</v>
      </c>
      <c r="K150" s="160">
        <v>164665</v>
      </c>
      <c r="L150" s="162">
        <v>81547</v>
      </c>
      <c r="M150" s="162">
        <v>83118</v>
      </c>
      <c r="N150" s="160">
        <v>164683</v>
      </c>
      <c r="O150" s="162">
        <v>81549</v>
      </c>
      <c r="P150" s="160">
        <v>83134</v>
      </c>
      <c r="Q150" s="160">
        <v>163567</v>
      </c>
      <c r="R150" s="161">
        <v>80838</v>
      </c>
      <c r="S150" s="161">
        <v>82729</v>
      </c>
      <c r="T150" s="160">
        <v>162697</v>
      </c>
      <c r="U150" s="161">
        <v>80308</v>
      </c>
      <c r="V150" s="161">
        <v>82389</v>
      </c>
      <c r="W150" s="160">
        <v>161377</v>
      </c>
      <c r="X150" s="161">
        <v>79612</v>
      </c>
      <c r="Y150" s="161">
        <v>81765</v>
      </c>
      <c r="Z150" s="160">
        <v>160062</v>
      </c>
      <c r="AA150" s="161">
        <v>78807</v>
      </c>
      <c r="AB150" s="161">
        <v>81255</v>
      </c>
      <c r="AC150" s="161">
        <v>157947</v>
      </c>
      <c r="AD150" s="161">
        <v>77622</v>
      </c>
      <c r="AE150" s="161">
        <v>80325</v>
      </c>
      <c r="AF150" s="158">
        <v>157978</v>
      </c>
      <c r="AG150" s="158">
        <v>77635</v>
      </c>
      <c r="AH150" s="158">
        <v>80343</v>
      </c>
      <c r="AI150" s="158">
        <v>156344</v>
      </c>
      <c r="AJ150" s="158">
        <v>76859</v>
      </c>
      <c r="AK150" s="158">
        <v>79485</v>
      </c>
      <c r="AL150" s="158">
        <v>154500</v>
      </c>
      <c r="AM150" s="158">
        <v>75946</v>
      </c>
      <c r="AN150" s="158">
        <v>78554</v>
      </c>
      <c r="AO150" s="158">
        <v>152340</v>
      </c>
      <c r="AP150" s="158">
        <v>74880</v>
      </c>
      <c r="AQ150" s="158">
        <v>77460</v>
      </c>
      <c r="AR150" s="158">
        <v>151271</v>
      </c>
      <c r="AS150" s="158">
        <v>74470</v>
      </c>
      <c r="AT150" s="158">
        <v>76801</v>
      </c>
      <c r="AU150" s="158">
        <v>149606</v>
      </c>
      <c r="AV150" s="158">
        <v>73728</v>
      </c>
      <c r="AW150" s="158">
        <v>75878</v>
      </c>
      <c r="AX150" s="158">
        <f t="shared" ref="AX150:BI150" si="37">SUM(AX33,AX40,AX47,AX54,AX61,AX68,AX82,AX89,AX96,AX103)</f>
        <v>148040</v>
      </c>
      <c r="AY150" s="158">
        <f t="shared" si="37"/>
        <v>73082</v>
      </c>
      <c r="AZ150" s="158">
        <f t="shared" si="37"/>
        <v>74958</v>
      </c>
      <c r="BA150" s="158">
        <f t="shared" si="37"/>
        <v>146594</v>
      </c>
      <c r="BB150" s="158">
        <f t="shared" si="37"/>
        <v>72476</v>
      </c>
      <c r="BC150" s="158">
        <f t="shared" si="37"/>
        <v>74118</v>
      </c>
      <c r="BD150" s="158">
        <f t="shared" si="37"/>
        <v>144865</v>
      </c>
      <c r="BE150" s="158">
        <f t="shared" si="37"/>
        <v>71691</v>
      </c>
      <c r="BF150" s="158">
        <f t="shared" si="37"/>
        <v>73174</v>
      </c>
      <c r="BG150" s="158">
        <f t="shared" si="37"/>
        <v>143406</v>
      </c>
      <c r="BH150" s="158">
        <f t="shared" si="37"/>
        <v>71106</v>
      </c>
      <c r="BI150" s="158">
        <f t="shared" si="37"/>
        <v>72300</v>
      </c>
      <c r="BJ150" s="157" t="s">
        <v>228</v>
      </c>
    </row>
    <row r="151" spans="1:62" s="156" customFormat="1" ht="15" customHeight="1" x14ac:dyDescent="0.15">
      <c r="A151" s="129" t="s">
        <v>227</v>
      </c>
      <c r="B151" s="160">
        <v>51191</v>
      </c>
      <c r="C151" s="160">
        <v>21398</v>
      </c>
      <c r="D151" s="160">
        <v>29793</v>
      </c>
      <c r="E151" s="160">
        <v>52417</v>
      </c>
      <c r="F151" s="160">
        <v>21935</v>
      </c>
      <c r="G151" s="160">
        <v>30482</v>
      </c>
      <c r="H151" s="160">
        <v>53693</v>
      </c>
      <c r="I151" s="160">
        <v>22482</v>
      </c>
      <c r="J151" s="160">
        <v>31211</v>
      </c>
      <c r="K151" s="160">
        <v>54464</v>
      </c>
      <c r="L151" s="160">
        <v>22786</v>
      </c>
      <c r="M151" s="160">
        <v>31678</v>
      </c>
      <c r="N151" s="160">
        <v>55560</v>
      </c>
      <c r="O151" s="160">
        <v>23230</v>
      </c>
      <c r="P151" s="160">
        <v>32330</v>
      </c>
      <c r="Q151" s="160">
        <v>56573</v>
      </c>
      <c r="R151" s="159">
        <v>23649</v>
      </c>
      <c r="S151" s="159">
        <v>32924</v>
      </c>
      <c r="T151" s="160">
        <v>57753</v>
      </c>
      <c r="U151" s="159">
        <v>24157</v>
      </c>
      <c r="V151" s="159">
        <v>33596</v>
      </c>
      <c r="W151" s="160">
        <v>58757</v>
      </c>
      <c r="X151" s="159">
        <v>24617</v>
      </c>
      <c r="Y151" s="159">
        <v>34140</v>
      </c>
      <c r="Z151" s="160">
        <v>60105</v>
      </c>
      <c r="AA151" s="159">
        <v>25281</v>
      </c>
      <c r="AB151" s="159">
        <v>34824</v>
      </c>
      <c r="AC151" s="159">
        <v>60882</v>
      </c>
      <c r="AD151" s="159">
        <v>25632</v>
      </c>
      <c r="AE151" s="159">
        <v>35250</v>
      </c>
      <c r="AF151" s="158">
        <v>61155</v>
      </c>
      <c r="AG151" s="158">
        <v>25751</v>
      </c>
      <c r="AH151" s="158">
        <v>35404</v>
      </c>
      <c r="AI151" s="158">
        <v>62742</v>
      </c>
      <c r="AJ151" s="158">
        <v>26470</v>
      </c>
      <c r="AK151" s="158">
        <v>36272</v>
      </c>
      <c r="AL151" s="158">
        <v>64615</v>
      </c>
      <c r="AM151" s="158">
        <v>27439</v>
      </c>
      <c r="AN151" s="158">
        <v>37176</v>
      </c>
      <c r="AO151" s="158">
        <v>66519</v>
      </c>
      <c r="AP151" s="158">
        <v>28340</v>
      </c>
      <c r="AQ151" s="158">
        <v>38179</v>
      </c>
      <c r="AR151" s="158">
        <v>68745</v>
      </c>
      <c r="AS151" s="158">
        <v>29600</v>
      </c>
      <c r="AT151" s="158">
        <v>39145</v>
      </c>
      <c r="AU151" s="158">
        <v>70169</v>
      </c>
      <c r="AV151" s="158">
        <v>30351</v>
      </c>
      <c r="AW151" s="158">
        <v>39818</v>
      </c>
      <c r="AX151" s="158">
        <f t="shared" ref="AX151:BI151" si="38">SUM(AX110,AX117,AX124,AX131,AX138,AX145)</f>
        <v>71182</v>
      </c>
      <c r="AY151" s="158">
        <f t="shared" si="38"/>
        <v>30894</v>
      </c>
      <c r="AZ151" s="158">
        <f t="shared" si="38"/>
        <v>40288</v>
      </c>
      <c r="BA151" s="158">
        <f t="shared" si="38"/>
        <v>72043</v>
      </c>
      <c r="BB151" s="158">
        <f t="shared" si="38"/>
        <v>31253</v>
      </c>
      <c r="BC151" s="158">
        <f t="shared" si="38"/>
        <v>40790</v>
      </c>
      <c r="BD151" s="158">
        <f t="shared" si="38"/>
        <v>72693</v>
      </c>
      <c r="BE151" s="158">
        <f t="shared" si="38"/>
        <v>31587</v>
      </c>
      <c r="BF151" s="158">
        <f t="shared" si="38"/>
        <v>41106</v>
      </c>
      <c r="BG151" s="158">
        <f t="shared" si="38"/>
        <v>73378</v>
      </c>
      <c r="BH151" s="158">
        <f t="shared" si="38"/>
        <v>31988</v>
      </c>
      <c r="BI151" s="158">
        <f t="shared" si="38"/>
        <v>41390</v>
      </c>
      <c r="BJ151" s="157" t="s">
        <v>227</v>
      </c>
    </row>
    <row r="152" spans="1:62" ht="8.4499999999999993" customHeight="1" x14ac:dyDescent="0.15">
      <c r="A152" s="155"/>
      <c r="B152" s="154" t="s">
        <v>162</v>
      </c>
      <c r="C152" s="154"/>
      <c r="D152" s="154"/>
      <c r="E152" s="154"/>
      <c r="F152" s="154"/>
      <c r="G152" s="154"/>
      <c r="H152" s="154"/>
      <c r="I152" s="154"/>
      <c r="J152" s="154"/>
      <c r="K152" s="154"/>
      <c r="L152" s="154"/>
      <c r="M152" s="154"/>
      <c r="N152" s="154"/>
      <c r="O152" s="154"/>
      <c r="P152" s="154"/>
      <c r="Q152" s="154"/>
      <c r="R152" s="153"/>
      <c r="S152" s="153"/>
      <c r="T152" s="154"/>
      <c r="U152" s="153"/>
      <c r="V152" s="153"/>
      <c r="W152" s="154"/>
      <c r="X152" s="153"/>
      <c r="Y152" s="153"/>
      <c r="Z152" s="154"/>
      <c r="AA152" s="153"/>
      <c r="AB152" s="153"/>
      <c r="AC152" s="153"/>
      <c r="AD152" s="153"/>
      <c r="AE152" s="153"/>
      <c r="AF152" s="153"/>
      <c r="AG152" s="153"/>
      <c r="AH152" s="153"/>
      <c r="AI152" s="153"/>
      <c r="AJ152" s="153"/>
      <c r="AK152" s="153"/>
      <c r="AL152" s="153"/>
      <c r="AM152" s="153"/>
      <c r="AN152" s="153"/>
      <c r="AO152" s="153"/>
      <c r="AP152" s="153"/>
      <c r="AQ152" s="153"/>
      <c r="AR152" s="153"/>
      <c r="AS152" s="153"/>
      <c r="AT152" s="153"/>
      <c r="AU152" s="153"/>
      <c r="AV152" s="153"/>
      <c r="AW152" s="153"/>
      <c r="AX152" s="153"/>
      <c r="AY152" s="153"/>
      <c r="AZ152" s="153"/>
      <c r="BA152" s="153"/>
      <c r="BB152" s="153"/>
      <c r="BC152" s="153"/>
      <c r="BD152" s="153"/>
      <c r="BE152" s="153"/>
      <c r="BF152" s="153"/>
      <c r="BG152" s="153"/>
      <c r="BH152" s="153"/>
      <c r="BI152" s="153"/>
      <c r="BJ152" s="152"/>
    </row>
    <row r="153" spans="1:62" ht="14.25" x14ac:dyDescent="0.15">
      <c r="A153" s="480" t="s">
        <v>226</v>
      </c>
      <c r="B153" s="480"/>
      <c r="C153" s="480"/>
      <c r="D153" s="151" t="s">
        <v>162</v>
      </c>
      <c r="E153" s="151" t="s">
        <v>162</v>
      </c>
      <c r="F153" s="151" t="s">
        <v>162</v>
      </c>
      <c r="G153" s="151" t="s">
        <v>162</v>
      </c>
      <c r="H153" s="151"/>
      <c r="I153" s="151"/>
      <c r="J153" s="151"/>
      <c r="K153" s="151"/>
      <c r="L153" s="151"/>
      <c r="M153" s="151"/>
      <c r="N153" s="151"/>
      <c r="O153" s="151"/>
      <c r="P153" s="151"/>
      <c r="Q153" s="151"/>
      <c r="R153" s="150"/>
      <c r="S153" s="150"/>
      <c r="T153" s="151"/>
      <c r="U153" s="150"/>
      <c r="V153" s="150"/>
      <c r="W153" s="151"/>
      <c r="X153" s="150"/>
      <c r="Y153" s="150"/>
      <c r="Z153" s="150"/>
      <c r="AA153" s="150"/>
      <c r="AB153" s="150"/>
      <c r="AC153" s="150"/>
      <c r="AD153" s="150"/>
      <c r="AE153" s="150"/>
      <c r="AF153" s="150"/>
      <c r="AG153" s="150"/>
      <c r="AH153" s="150"/>
      <c r="AI153" s="150"/>
      <c r="AJ153" s="150"/>
      <c r="AK153" s="150"/>
      <c r="AL153" s="150"/>
      <c r="AM153" s="150"/>
      <c r="AN153" s="150"/>
      <c r="AO153" s="150"/>
      <c r="AP153" s="150"/>
      <c r="AQ153" s="150"/>
      <c r="AR153" s="150"/>
      <c r="AS153" s="150"/>
      <c r="AT153" s="150"/>
      <c r="AU153" s="150"/>
      <c r="AV153" s="150"/>
      <c r="AW153" s="150"/>
      <c r="AX153" s="150"/>
      <c r="AY153" s="150"/>
      <c r="AZ153" s="150"/>
      <c r="BA153" s="150"/>
      <c r="BB153" s="150"/>
      <c r="BC153" s="150"/>
      <c r="BD153" s="150"/>
      <c r="BE153" s="150"/>
      <c r="BF153" s="150"/>
      <c r="BG153" s="150"/>
      <c r="BH153" s="150"/>
      <c r="BI153" s="150"/>
    </row>
    <row r="158" spans="1:62" x14ac:dyDescent="0.15">
      <c r="AJ158" s="149"/>
      <c r="AP158" s="149"/>
      <c r="AS158" s="149"/>
    </row>
  </sheetData>
  <mergeCells count="43">
    <mergeCell ref="W79:Y79"/>
    <mergeCell ref="Q7:S7"/>
    <mergeCell ref="B7:D7"/>
    <mergeCell ref="E7:G7"/>
    <mergeCell ref="H7:J7"/>
    <mergeCell ref="K7:M7"/>
    <mergeCell ref="Q79:S79"/>
    <mergeCell ref="N7:P7"/>
    <mergeCell ref="W7:Y7"/>
    <mergeCell ref="AU79:AW79"/>
    <mergeCell ref="AC79:AE79"/>
    <mergeCell ref="Z7:AB7"/>
    <mergeCell ref="AF79:AH79"/>
    <mergeCell ref="AF7:AH7"/>
    <mergeCell ref="AC7:AE7"/>
    <mergeCell ref="AL79:AN79"/>
    <mergeCell ref="AO7:AQ7"/>
    <mergeCell ref="AO79:AQ79"/>
    <mergeCell ref="AI7:AK7"/>
    <mergeCell ref="A153:C153"/>
    <mergeCell ref="T7:V7"/>
    <mergeCell ref="E79:G79"/>
    <mergeCell ref="K79:M79"/>
    <mergeCell ref="H79:J79"/>
    <mergeCell ref="A7:A8"/>
    <mergeCell ref="N79:P79"/>
    <mergeCell ref="T79:V79"/>
    <mergeCell ref="BJ7:BJ8"/>
    <mergeCell ref="Z79:AB79"/>
    <mergeCell ref="BJ79:BJ80"/>
    <mergeCell ref="AR7:AT7"/>
    <mergeCell ref="AR79:AT79"/>
    <mergeCell ref="AI79:AK79"/>
    <mergeCell ref="BG7:BI7"/>
    <mergeCell ref="BG79:BI79"/>
    <mergeCell ref="AU7:AW7"/>
    <mergeCell ref="AL7:AN7"/>
    <mergeCell ref="AX7:AZ7"/>
    <mergeCell ref="BA7:BC7"/>
    <mergeCell ref="AX79:AZ79"/>
    <mergeCell ref="BA79:BC79"/>
    <mergeCell ref="BD7:BF7"/>
    <mergeCell ref="BD79:BF79"/>
  </mergeCells>
  <phoneticPr fontId="1"/>
  <pageMargins left="0.70866141732283472" right="0.78740157480314965" top="0.55118110236220474" bottom="0.59055118110236227" header="0.51181102362204722" footer="0.51181102362204722"/>
  <pageSetup paperSize="9" scale="68" fitToHeight="0" orientation="landscape" r:id="rId1"/>
  <headerFooter alignWithMargins="0"/>
  <rowBreaks count="1" manualBreakCount="1">
    <brk id="7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5"/>
  <sheetViews>
    <sheetView zoomScaleNormal="100" workbookViewId="0">
      <pane ySplit="6" topLeftCell="A7" activePane="bottomLeft" state="frozen"/>
      <selection pane="bottomLeft"/>
    </sheetView>
  </sheetViews>
  <sheetFormatPr defaultRowHeight="13.5" x14ac:dyDescent="0.15"/>
  <cols>
    <col min="1" max="1" width="24.75" style="1" customWidth="1"/>
    <col min="2" max="2" width="14.25" style="1" customWidth="1"/>
    <col min="3" max="6" width="9" style="1"/>
    <col min="7" max="7" width="9.75" style="1" bestFit="1" customWidth="1"/>
    <col min="8" max="16384" width="9" style="1"/>
  </cols>
  <sheetData>
    <row r="1" spans="1:8" ht="24" customHeight="1" x14ac:dyDescent="0.15">
      <c r="A1" s="315" t="s">
        <v>1320</v>
      </c>
    </row>
    <row r="2" spans="1:8" ht="17.25" x14ac:dyDescent="0.2">
      <c r="A2" s="209"/>
    </row>
    <row r="3" spans="1:8" ht="13.5" customHeight="1" x14ac:dyDescent="0.15">
      <c r="A3" s="487" t="s">
        <v>2089</v>
      </c>
      <c r="B3" s="487"/>
      <c r="C3" s="487"/>
      <c r="D3" s="487"/>
      <c r="E3" s="487"/>
      <c r="F3" s="487"/>
      <c r="G3" s="208"/>
      <c r="H3" s="208"/>
    </row>
    <row r="4" spans="1:8" ht="14.25" x14ac:dyDescent="0.15">
      <c r="A4" s="486" t="s">
        <v>1319</v>
      </c>
      <c r="B4" s="486"/>
      <c r="C4" s="486"/>
      <c r="D4" s="486"/>
      <c r="E4" s="486"/>
      <c r="F4" s="486"/>
      <c r="G4" s="486"/>
    </row>
    <row r="6" spans="1:8" ht="22.5" customHeight="1" x14ac:dyDescent="0.15">
      <c r="A6" s="445" t="s">
        <v>1318</v>
      </c>
      <c r="B6" s="445" t="s">
        <v>1317</v>
      </c>
      <c r="C6" s="445" t="s">
        <v>1316</v>
      </c>
      <c r="D6" s="445" t="s">
        <v>1315</v>
      </c>
      <c r="E6" s="445" t="s">
        <v>1314</v>
      </c>
      <c r="F6" s="445" t="s">
        <v>1313</v>
      </c>
      <c r="G6" s="445" t="s">
        <v>1312</v>
      </c>
    </row>
    <row r="7" spans="1:8" x14ac:dyDescent="0.15">
      <c r="A7" s="446" t="s">
        <v>1311</v>
      </c>
      <c r="B7" s="446" t="s">
        <v>1310</v>
      </c>
      <c r="C7" s="447">
        <v>100303</v>
      </c>
      <c r="D7" s="447">
        <v>253832</v>
      </c>
      <c r="E7" s="447">
        <v>121575</v>
      </c>
      <c r="F7" s="447">
        <v>132257</v>
      </c>
      <c r="G7" s="448" t="s">
        <v>342</v>
      </c>
    </row>
    <row r="8" spans="1:8" x14ac:dyDescent="0.15">
      <c r="A8" s="446" t="s">
        <v>1309</v>
      </c>
      <c r="B8" s="446" t="s">
        <v>1308</v>
      </c>
      <c r="C8" s="447">
        <v>44046</v>
      </c>
      <c r="D8" s="447">
        <v>99208</v>
      </c>
      <c r="E8" s="447">
        <v>47518</v>
      </c>
      <c r="F8" s="447">
        <v>51690</v>
      </c>
      <c r="G8" s="448" t="s">
        <v>342</v>
      </c>
    </row>
    <row r="9" spans="1:8" x14ac:dyDescent="0.15">
      <c r="A9" s="449" t="s">
        <v>1307</v>
      </c>
      <c r="B9" s="449" t="s">
        <v>1306</v>
      </c>
      <c r="C9" s="450">
        <v>331</v>
      </c>
      <c r="D9" s="450">
        <v>751</v>
      </c>
      <c r="E9" s="450">
        <v>347</v>
      </c>
      <c r="F9" s="450">
        <v>404</v>
      </c>
      <c r="G9" s="451" t="s">
        <v>1023</v>
      </c>
    </row>
    <row r="10" spans="1:8" x14ac:dyDescent="0.15">
      <c r="A10" s="449" t="s">
        <v>1305</v>
      </c>
      <c r="B10" s="449" t="s">
        <v>1304</v>
      </c>
      <c r="C10" s="450">
        <v>267</v>
      </c>
      <c r="D10" s="450">
        <v>569</v>
      </c>
      <c r="E10" s="450">
        <v>297</v>
      </c>
      <c r="F10" s="450">
        <v>272</v>
      </c>
      <c r="G10" s="451" t="s">
        <v>1023</v>
      </c>
    </row>
    <row r="11" spans="1:8" x14ac:dyDescent="0.15">
      <c r="A11" s="449" t="s">
        <v>1303</v>
      </c>
      <c r="B11" s="449" t="s">
        <v>1302</v>
      </c>
      <c r="C11" s="450">
        <v>411</v>
      </c>
      <c r="D11" s="450">
        <v>749</v>
      </c>
      <c r="E11" s="450">
        <v>345</v>
      </c>
      <c r="F11" s="450">
        <v>404</v>
      </c>
      <c r="G11" s="451" t="s">
        <v>1023</v>
      </c>
    </row>
    <row r="12" spans="1:8" x14ac:dyDescent="0.15">
      <c r="A12" s="449" t="s">
        <v>1301</v>
      </c>
      <c r="B12" s="449" t="s">
        <v>1300</v>
      </c>
      <c r="C12" s="450">
        <v>311</v>
      </c>
      <c r="D12" s="450">
        <v>551</v>
      </c>
      <c r="E12" s="450">
        <v>268</v>
      </c>
      <c r="F12" s="450">
        <v>283</v>
      </c>
      <c r="G12" s="451" t="s">
        <v>1023</v>
      </c>
    </row>
    <row r="13" spans="1:8" x14ac:dyDescent="0.15">
      <c r="A13" s="449" t="s">
        <v>1299</v>
      </c>
      <c r="B13" s="449" t="s">
        <v>1298</v>
      </c>
      <c r="C13" s="450">
        <v>460</v>
      </c>
      <c r="D13" s="450">
        <v>866</v>
      </c>
      <c r="E13" s="450">
        <v>450</v>
      </c>
      <c r="F13" s="450">
        <v>416</v>
      </c>
      <c r="G13" s="451" t="s">
        <v>1023</v>
      </c>
    </row>
    <row r="14" spans="1:8" x14ac:dyDescent="0.15">
      <c r="A14" s="449" t="s">
        <v>1297</v>
      </c>
      <c r="B14" s="449" t="s">
        <v>1296</v>
      </c>
      <c r="C14" s="450">
        <v>556</v>
      </c>
      <c r="D14" s="450">
        <v>1152</v>
      </c>
      <c r="E14" s="450">
        <v>575</v>
      </c>
      <c r="F14" s="450">
        <v>577</v>
      </c>
      <c r="G14" s="451" t="s">
        <v>1023</v>
      </c>
    </row>
    <row r="15" spans="1:8" x14ac:dyDescent="0.15">
      <c r="A15" s="449" t="s">
        <v>1295</v>
      </c>
      <c r="B15" s="449" t="s">
        <v>1294</v>
      </c>
      <c r="C15" s="450">
        <v>433</v>
      </c>
      <c r="D15" s="450">
        <v>914</v>
      </c>
      <c r="E15" s="450">
        <v>429</v>
      </c>
      <c r="F15" s="450">
        <v>485</v>
      </c>
      <c r="G15" s="451" t="s">
        <v>1023</v>
      </c>
    </row>
    <row r="16" spans="1:8" x14ac:dyDescent="0.15">
      <c r="A16" s="449" t="s">
        <v>1293</v>
      </c>
      <c r="B16" s="449" t="s">
        <v>1292</v>
      </c>
      <c r="C16" s="450">
        <v>329</v>
      </c>
      <c r="D16" s="450">
        <v>785</v>
      </c>
      <c r="E16" s="450">
        <v>368</v>
      </c>
      <c r="F16" s="450">
        <v>417</v>
      </c>
      <c r="G16" s="451" t="s">
        <v>1023</v>
      </c>
    </row>
    <row r="17" spans="1:7" x14ac:dyDescent="0.15">
      <c r="A17" s="449" t="s">
        <v>1291</v>
      </c>
      <c r="B17" s="449" t="s">
        <v>1290</v>
      </c>
      <c r="C17" s="450">
        <v>417</v>
      </c>
      <c r="D17" s="450">
        <v>1068</v>
      </c>
      <c r="E17" s="450">
        <v>492</v>
      </c>
      <c r="F17" s="450">
        <v>576</v>
      </c>
      <c r="G17" s="451" t="s">
        <v>1023</v>
      </c>
    </row>
    <row r="18" spans="1:7" x14ac:dyDescent="0.15">
      <c r="A18" s="449" t="s">
        <v>1289</v>
      </c>
      <c r="B18" s="449" t="s">
        <v>1288</v>
      </c>
      <c r="C18" s="450">
        <v>623</v>
      </c>
      <c r="D18" s="450">
        <v>1219</v>
      </c>
      <c r="E18" s="450">
        <v>644</v>
      </c>
      <c r="F18" s="450">
        <v>575</v>
      </c>
      <c r="G18" s="451" t="s">
        <v>1023</v>
      </c>
    </row>
    <row r="19" spans="1:7" x14ac:dyDescent="0.15">
      <c r="A19" s="449" t="s">
        <v>1287</v>
      </c>
      <c r="B19" s="449" t="s">
        <v>1286</v>
      </c>
      <c r="C19" s="450">
        <v>371</v>
      </c>
      <c r="D19" s="450">
        <v>890</v>
      </c>
      <c r="E19" s="450">
        <v>440</v>
      </c>
      <c r="F19" s="450">
        <v>450</v>
      </c>
      <c r="G19" s="451" t="s">
        <v>1023</v>
      </c>
    </row>
    <row r="20" spans="1:7" x14ac:dyDescent="0.15">
      <c r="A20" s="449" t="s">
        <v>1285</v>
      </c>
      <c r="B20" s="449" t="s">
        <v>1284</v>
      </c>
      <c r="C20" s="450">
        <v>261</v>
      </c>
      <c r="D20" s="450">
        <v>598</v>
      </c>
      <c r="E20" s="450">
        <v>287</v>
      </c>
      <c r="F20" s="450">
        <v>311</v>
      </c>
      <c r="G20" s="451" t="s">
        <v>1023</v>
      </c>
    </row>
    <row r="21" spans="1:7" x14ac:dyDescent="0.15">
      <c r="A21" s="449" t="s">
        <v>1283</v>
      </c>
      <c r="B21" s="449" t="s">
        <v>1282</v>
      </c>
      <c r="C21" s="450">
        <v>455</v>
      </c>
      <c r="D21" s="450">
        <v>1083</v>
      </c>
      <c r="E21" s="450">
        <v>519</v>
      </c>
      <c r="F21" s="450">
        <v>564</v>
      </c>
      <c r="G21" s="451" t="s">
        <v>1023</v>
      </c>
    </row>
    <row r="22" spans="1:7" x14ac:dyDescent="0.15">
      <c r="A22" s="449" t="s">
        <v>1281</v>
      </c>
      <c r="B22" s="449" t="s">
        <v>1280</v>
      </c>
      <c r="C22" s="450">
        <v>324</v>
      </c>
      <c r="D22" s="450">
        <v>812</v>
      </c>
      <c r="E22" s="450">
        <v>375</v>
      </c>
      <c r="F22" s="450">
        <v>437</v>
      </c>
      <c r="G22" s="451" t="s">
        <v>1023</v>
      </c>
    </row>
    <row r="23" spans="1:7" x14ac:dyDescent="0.15">
      <c r="A23" s="449" t="s">
        <v>1279</v>
      </c>
      <c r="B23" s="449" t="s">
        <v>1278</v>
      </c>
      <c r="C23" s="450">
        <v>188</v>
      </c>
      <c r="D23" s="450">
        <v>457</v>
      </c>
      <c r="E23" s="450">
        <v>204</v>
      </c>
      <c r="F23" s="450">
        <v>253</v>
      </c>
      <c r="G23" s="451" t="s">
        <v>1023</v>
      </c>
    </row>
    <row r="24" spans="1:7" x14ac:dyDescent="0.15">
      <c r="A24" s="449" t="s">
        <v>1277</v>
      </c>
      <c r="B24" s="449" t="s">
        <v>1276</v>
      </c>
      <c r="C24" s="450">
        <v>445</v>
      </c>
      <c r="D24" s="450">
        <v>1098</v>
      </c>
      <c r="E24" s="450">
        <v>497</v>
      </c>
      <c r="F24" s="450">
        <v>601</v>
      </c>
      <c r="G24" s="451" t="s">
        <v>1023</v>
      </c>
    </row>
    <row r="25" spans="1:7" x14ac:dyDescent="0.15">
      <c r="A25" s="449" t="s">
        <v>1275</v>
      </c>
      <c r="B25" s="449" t="s">
        <v>1274</v>
      </c>
      <c r="C25" s="450">
        <v>206</v>
      </c>
      <c r="D25" s="450">
        <v>390</v>
      </c>
      <c r="E25" s="450">
        <v>187</v>
      </c>
      <c r="F25" s="450">
        <v>203</v>
      </c>
      <c r="G25" s="451" t="s">
        <v>1023</v>
      </c>
    </row>
    <row r="26" spans="1:7" x14ac:dyDescent="0.15">
      <c r="A26" s="449" t="s">
        <v>1273</v>
      </c>
      <c r="B26" s="449" t="s">
        <v>1272</v>
      </c>
      <c r="C26" s="450">
        <v>218</v>
      </c>
      <c r="D26" s="450">
        <v>510</v>
      </c>
      <c r="E26" s="450">
        <v>246</v>
      </c>
      <c r="F26" s="450">
        <v>264</v>
      </c>
      <c r="G26" s="451" t="s">
        <v>1023</v>
      </c>
    </row>
    <row r="27" spans="1:7" x14ac:dyDescent="0.15">
      <c r="A27" s="449" t="s">
        <v>1271</v>
      </c>
      <c r="B27" s="449" t="s">
        <v>1270</v>
      </c>
      <c r="C27" s="450">
        <v>0</v>
      </c>
      <c r="D27" s="450">
        <v>0</v>
      </c>
      <c r="E27" s="450">
        <v>0</v>
      </c>
      <c r="F27" s="450">
        <v>0</v>
      </c>
      <c r="G27" s="451" t="s">
        <v>1023</v>
      </c>
    </row>
    <row r="28" spans="1:7" x14ac:dyDescent="0.15">
      <c r="A28" s="449" t="s">
        <v>1269</v>
      </c>
      <c r="B28" s="449" t="s">
        <v>1268</v>
      </c>
      <c r="C28" s="450">
        <v>291</v>
      </c>
      <c r="D28" s="450">
        <v>560</v>
      </c>
      <c r="E28" s="450">
        <v>275</v>
      </c>
      <c r="F28" s="450">
        <v>285</v>
      </c>
      <c r="G28" s="451" t="s">
        <v>1023</v>
      </c>
    </row>
    <row r="29" spans="1:7" x14ac:dyDescent="0.15">
      <c r="A29" s="449" t="s">
        <v>1267</v>
      </c>
      <c r="B29" s="449" t="s">
        <v>1266</v>
      </c>
      <c r="C29" s="450">
        <v>96</v>
      </c>
      <c r="D29" s="450">
        <v>228</v>
      </c>
      <c r="E29" s="450">
        <v>109</v>
      </c>
      <c r="F29" s="450">
        <v>119</v>
      </c>
      <c r="G29" s="451" t="s">
        <v>1023</v>
      </c>
    </row>
    <row r="30" spans="1:7" x14ac:dyDescent="0.15">
      <c r="A30" s="449" t="s">
        <v>1265</v>
      </c>
      <c r="B30" s="449" t="s">
        <v>1264</v>
      </c>
      <c r="C30" s="450">
        <v>159</v>
      </c>
      <c r="D30" s="450">
        <v>441</v>
      </c>
      <c r="E30" s="450">
        <v>169</v>
      </c>
      <c r="F30" s="450">
        <v>272</v>
      </c>
      <c r="G30" s="451" t="s">
        <v>1023</v>
      </c>
    </row>
    <row r="31" spans="1:7" x14ac:dyDescent="0.15">
      <c r="A31" s="449" t="s">
        <v>1263</v>
      </c>
      <c r="B31" s="449" t="s">
        <v>1262</v>
      </c>
      <c r="C31" s="450">
        <v>241</v>
      </c>
      <c r="D31" s="450">
        <v>376</v>
      </c>
      <c r="E31" s="450">
        <v>202</v>
      </c>
      <c r="F31" s="450">
        <v>174</v>
      </c>
      <c r="G31" s="451" t="s">
        <v>1023</v>
      </c>
    </row>
    <row r="32" spans="1:7" x14ac:dyDescent="0.15">
      <c r="A32" s="449" t="s">
        <v>1261</v>
      </c>
      <c r="B32" s="449" t="s">
        <v>1260</v>
      </c>
      <c r="C32" s="450">
        <v>64</v>
      </c>
      <c r="D32" s="450">
        <v>171</v>
      </c>
      <c r="E32" s="450">
        <v>79</v>
      </c>
      <c r="F32" s="450">
        <v>92</v>
      </c>
      <c r="G32" s="451" t="s">
        <v>1023</v>
      </c>
    </row>
    <row r="33" spans="1:7" x14ac:dyDescent="0.15">
      <c r="A33" s="449" t="s">
        <v>1259</v>
      </c>
      <c r="B33" s="449" t="s">
        <v>1258</v>
      </c>
      <c r="C33" s="450">
        <v>120</v>
      </c>
      <c r="D33" s="450">
        <v>279</v>
      </c>
      <c r="E33" s="450">
        <v>141</v>
      </c>
      <c r="F33" s="450">
        <v>138</v>
      </c>
      <c r="G33" s="451" t="s">
        <v>1023</v>
      </c>
    </row>
    <row r="34" spans="1:7" x14ac:dyDescent="0.15">
      <c r="A34" s="449" t="s">
        <v>1257</v>
      </c>
      <c r="B34" s="449" t="s">
        <v>1256</v>
      </c>
      <c r="C34" s="450">
        <v>149</v>
      </c>
      <c r="D34" s="450">
        <v>345</v>
      </c>
      <c r="E34" s="450">
        <v>168</v>
      </c>
      <c r="F34" s="450">
        <v>177</v>
      </c>
      <c r="G34" s="451" t="s">
        <v>1023</v>
      </c>
    </row>
    <row r="35" spans="1:7" x14ac:dyDescent="0.15">
      <c r="A35" s="449" t="s">
        <v>1255</v>
      </c>
      <c r="B35" s="449" t="s">
        <v>1254</v>
      </c>
      <c r="C35" s="450">
        <v>602</v>
      </c>
      <c r="D35" s="450">
        <v>1489</v>
      </c>
      <c r="E35" s="450">
        <v>704</v>
      </c>
      <c r="F35" s="450">
        <v>785</v>
      </c>
      <c r="G35" s="451" t="s">
        <v>1023</v>
      </c>
    </row>
    <row r="36" spans="1:7" x14ac:dyDescent="0.15">
      <c r="A36" s="449" t="s">
        <v>1253</v>
      </c>
      <c r="B36" s="449" t="s">
        <v>1252</v>
      </c>
      <c r="C36" s="450">
        <v>194</v>
      </c>
      <c r="D36" s="450">
        <v>437</v>
      </c>
      <c r="E36" s="450">
        <v>218</v>
      </c>
      <c r="F36" s="450">
        <v>219</v>
      </c>
      <c r="G36" s="451" t="s">
        <v>1023</v>
      </c>
    </row>
    <row r="37" spans="1:7" x14ac:dyDescent="0.15">
      <c r="A37" s="449" t="s">
        <v>1251</v>
      </c>
      <c r="B37" s="449" t="s">
        <v>1250</v>
      </c>
      <c r="C37" s="450">
        <v>221</v>
      </c>
      <c r="D37" s="450">
        <v>517</v>
      </c>
      <c r="E37" s="450">
        <v>235</v>
      </c>
      <c r="F37" s="450">
        <v>282</v>
      </c>
      <c r="G37" s="451" t="s">
        <v>1023</v>
      </c>
    </row>
    <row r="38" spans="1:7" x14ac:dyDescent="0.15">
      <c r="A38" s="449" t="s">
        <v>1249</v>
      </c>
      <c r="B38" s="449" t="s">
        <v>1248</v>
      </c>
      <c r="C38" s="450">
        <v>587</v>
      </c>
      <c r="D38" s="450">
        <v>1156</v>
      </c>
      <c r="E38" s="450">
        <v>566</v>
      </c>
      <c r="F38" s="450">
        <v>590</v>
      </c>
      <c r="G38" s="451" t="s">
        <v>1023</v>
      </c>
    </row>
    <row r="39" spans="1:7" x14ac:dyDescent="0.15">
      <c r="A39" s="449" t="s">
        <v>1247</v>
      </c>
      <c r="B39" s="449" t="s">
        <v>1246</v>
      </c>
      <c r="C39" s="450">
        <v>312</v>
      </c>
      <c r="D39" s="450">
        <v>689</v>
      </c>
      <c r="E39" s="450">
        <v>351</v>
      </c>
      <c r="F39" s="450">
        <v>338</v>
      </c>
      <c r="G39" s="451" t="s">
        <v>1023</v>
      </c>
    </row>
    <row r="40" spans="1:7" x14ac:dyDescent="0.15">
      <c r="A40" s="449" t="s">
        <v>1245</v>
      </c>
      <c r="B40" s="449" t="s">
        <v>1244</v>
      </c>
      <c r="C40" s="450">
        <v>307</v>
      </c>
      <c r="D40" s="450">
        <v>959</v>
      </c>
      <c r="E40" s="450">
        <v>462</v>
      </c>
      <c r="F40" s="450">
        <v>497</v>
      </c>
      <c r="G40" s="451" t="s">
        <v>1023</v>
      </c>
    </row>
    <row r="41" spans="1:7" x14ac:dyDescent="0.15">
      <c r="A41" s="449" t="s">
        <v>1243</v>
      </c>
      <c r="B41" s="449" t="s">
        <v>1242</v>
      </c>
      <c r="C41" s="450">
        <v>219</v>
      </c>
      <c r="D41" s="450">
        <v>473</v>
      </c>
      <c r="E41" s="450">
        <v>240</v>
      </c>
      <c r="F41" s="450">
        <v>233</v>
      </c>
      <c r="G41" s="451" t="s">
        <v>1023</v>
      </c>
    </row>
    <row r="42" spans="1:7" x14ac:dyDescent="0.15">
      <c r="A42" s="449" t="s">
        <v>1241</v>
      </c>
      <c r="B42" s="449" t="s">
        <v>1240</v>
      </c>
      <c r="C42" s="450">
        <v>217</v>
      </c>
      <c r="D42" s="450">
        <v>585</v>
      </c>
      <c r="E42" s="450">
        <v>274</v>
      </c>
      <c r="F42" s="450">
        <v>311</v>
      </c>
      <c r="G42" s="451" t="s">
        <v>1023</v>
      </c>
    </row>
    <row r="43" spans="1:7" x14ac:dyDescent="0.15">
      <c r="A43" s="449" t="s">
        <v>1239</v>
      </c>
      <c r="B43" s="449" t="s">
        <v>1238</v>
      </c>
      <c r="C43" s="450">
        <v>515</v>
      </c>
      <c r="D43" s="450">
        <v>1163</v>
      </c>
      <c r="E43" s="450">
        <v>560</v>
      </c>
      <c r="F43" s="450">
        <v>603</v>
      </c>
      <c r="G43" s="451" t="s">
        <v>1023</v>
      </c>
    </row>
    <row r="44" spans="1:7" x14ac:dyDescent="0.15">
      <c r="A44" s="449" t="s">
        <v>1237</v>
      </c>
      <c r="B44" s="449" t="s">
        <v>1236</v>
      </c>
      <c r="C44" s="450">
        <v>260</v>
      </c>
      <c r="D44" s="450">
        <v>657</v>
      </c>
      <c r="E44" s="450">
        <v>305</v>
      </c>
      <c r="F44" s="450">
        <v>352</v>
      </c>
      <c r="G44" s="451" t="s">
        <v>1023</v>
      </c>
    </row>
    <row r="45" spans="1:7" x14ac:dyDescent="0.15">
      <c r="A45" s="449" t="s">
        <v>1235</v>
      </c>
      <c r="B45" s="449" t="s">
        <v>1234</v>
      </c>
      <c r="C45" s="450">
        <v>404</v>
      </c>
      <c r="D45" s="450">
        <v>988</v>
      </c>
      <c r="E45" s="450">
        <v>464</v>
      </c>
      <c r="F45" s="450">
        <v>524</v>
      </c>
      <c r="G45" s="451" t="s">
        <v>1023</v>
      </c>
    </row>
    <row r="46" spans="1:7" x14ac:dyDescent="0.15">
      <c r="A46" s="449" t="s">
        <v>1233</v>
      </c>
      <c r="B46" s="449" t="s">
        <v>1232</v>
      </c>
      <c r="C46" s="450">
        <v>292</v>
      </c>
      <c r="D46" s="450">
        <v>716</v>
      </c>
      <c r="E46" s="450">
        <v>345</v>
      </c>
      <c r="F46" s="450">
        <v>371</v>
      </c>
      <c r="G46" s="451" t="s">
        <v>1023</v>
      </c>
    </row>
    <row r="47" spans="1:7" x14ac:dyDescent="0.15">
      <c r="A47" s="449" t="s">
        <v>1231</v>
      </c>
      <c r="B47" s="449" t="s">
        <v>1230</v>
      </c>
      <c r="C47" s="450">
        <v>393</v>
      </c>
      <c r="D47" s="450">
        <v>1076</v>
      </c>
      <c r="E47" s="450">
        <v>533</v>
      </c>
      <c r="F47" s="450">
        <v>543</v>
      </c>
      <c r="G47" s="451" t="s">
        <v>1023</v>
      </c>
    </row>
    <row r="48" spans="1:7" x14ac:dyDescent="0.15">
      <c r="A48" s="449" t="s">
        <v>1229</v>
      </c>
      <c r="B48" s="449" t="s">
        <v>1228</v>
      </c>
      <c r="C48" s="450">
        <v>403</v>
      </c>
      <c r="D48" s="450">
        <v>840</v>
      </c>
      <c r="E48" s="450">
        <v>381</v>
      </c>
      <c r="F48" s="450">
        <v>459</v>
      </c>
      <c r="G48" s="451" t="s">
        <v>1023</v>
      </c>
    </row>
    <row r="49" spans="1:7" x14ac:dyDescent="0.15">
      <c r="A49" s="449" t="s">
        <v>1227</v>
      </c>
      <c r="B49" s="449" t="s">
        <v>1226</v>
      </c>
      <c r="C49" s="450">
        <v>0</v>
      </c>
      <c r="D49" s="450">
        <v>0</v>
      </c>
      <c r="E49" s="450">
        <v>0</v>
      </c>
      <c r="F49" s="450">
        <v>0</v>
      </c>
      <c r="G49" s="451" t="s">
        <v>1023</v>
      </c>
    </row>
    <row r="50" spans="1:7" x14ac:dyDescent="0.15">
      <c r="A50" s="449" t="s">
        <v>1225</v>
      </c>
      <c r="B50" s="449" t="s">
        <v>1224</v>
      </c>
      <c r="C50" s="450">
        <v>827</v>
      </c>
      <c r="D50" s="450">
        <v>1351</v>
      </c>
      <c r="E50" s="450">
        <v>678</v>
      </c>
      <c r="F50" s="450">
        <v>673</v>
      </c>
      <c r="G50" s="451" t="s">
        <v>1023</v>
      </c>
    </row>
    <row r="51" spans="1:7" x14ac:dyDescent="0.15">
      <c r="A51" s="449" t="s">
        <v>1223</v>
      </c>
      <c r="B51" s="449" t="s">
        <v>1222</v>
      </c>
      <c r="C51" s="450">
        <v>333</v>
      </c>
      <c r="D51" s="450">
        <v>822</v>
      </c>
      <c r="E51" s="450">
        <v>390</v>
      </c>
      <c r="F51" s="450">
        <v>432</v>
      </c>
      <c r="G51" s="451" t="s">
        <v>1023</v>
      </c>
    </row>
    <row r="52" spans="1:7" x14ac:dyDescent="0.15">
      <c r="A52" s="449" t="s">
        <v>1221</v>
      </c>
      <c r="B52" s="449" t="s">
        <v>1220</v>
      </c>
      <c r="C52" s="450">
        <v>539</v>
      </c>
      <c r="D52" s="450">
        <v>1010</v>
      </c>
      <c r="E52" s="450">
        <v>502</v>
      </c>
      <c r="F52" s="450">
        <v>508</v>
      </c>
      <c r="G52" s="451" t="s">
        <v>1023</v>
      </c>
    </row>
    <row r="53" spans="1:7" x14ac:dyDescent="0.15">
      <c r="A53" s="449" t="s">
        <v>1219</v>
      </c>
      <c r="B53" s="449" t="s">
        <v>1218</v>
      </c>
      <c r="C53" s="450">
        <v>784</v>
      </c>
      <c r="D53" s="450">
        <v>1621</v>
      </c>
      <c r="E53" s="450">
        <v>818</v>
      </c>
      <c r="F53" s="450">
        <v>803</v>
      </c>
      <c r="G53" s="451" t="s">
        <v>1023</v>
      </c>
    </row>
    <row r="54" spans="1:7" x14ac:dyDescent="0.15">
      <c r="A54" s="449" t="s">
        <v>1217</v>
      </c>
      <c r="B54" s="449" t="s">
        <v>1216</v>
      </c>
      <c r="C54" s="450">
        <v>992</v>
      </c>
      <c r="D54" s="450">
        <v>2288</v>
      </c>
      <c r="E54" s="450">
        <v>1067</v>
      </c>
      <c r="F54" s="450">
        <v>1221</v>
      </c>
      <c r="G54" s="451" t="s">
        <v>1023</v>
      </c>
    </row>
    <row r="55" spans="1:7" x14ac:dyDescent="0.15">
      <c r="A55" s="449" t="s">
        <v>1215</v>
      </c>
      <c r="B55" s="449" t="s">
        <v>1214</v>
      </c>
      <c r="C55" s="450">
        <v>239</v>
      </c>
      <c r="D55" s="450">
        <v>512</v>
      </c>
      <c r="E55" s="450">
        <v>256</v>
      </c>
      <c r="F55" s="450">
        <v>256</v>
      </c>
      <c r="G55" s="451" t="s">
        <v>1023</v>
      </c>
    </row>
    <row r="56" spans="1:7" x14ac:dyDescent="0.15">
      <c r="A56" s="449" t="s">
        <v>1213</v>
      </c>
      <c r="B56" s="449" t="s">
        <v>1212</v>
      </c>
      <c r="C56" s="450">
        <v>563</v>
      </c>
      <c r="D56" s="450">
        <v>1283</v>
      </c>
      <c r="E56" s="450">
        <v>631</v>
      </c>
      <c r="F56" s="450">
        <v>652</v>
      </c>
      <c r="G56" s="451" t="s">
        <v>1023</v>
      </c>
    </row>
    <row r="57" spans="1:7" x14ac:dyDescent="0.15">
      <c r="A57" s="449" t="s">
        <v>1211</v>
      </c>
      <c r="B57" s="449" t="s">
        <v>1210</v>
      </c>
      <c r="C57" s="450">
        <v>323</v>
      </c>
      <c r="D57" s="450">
        <v>629</v>
      </c>
      <c r="E57" s="450">
        <v>276</v>
      </c>
      <c r="F57" s="450">
        <v>353</v>
      </c>
      <c r="G57" s="451" t="s">
        <v>1023</v>
      </c>
    </row>
    <row r="58" spans="1:7" x14ac:dyDescent="0.15">
      <c r="A58" s="449" t="s">
        <v>1209</v>
      </c>
      <c r="B58" s="449" t="s">
        <v>1208</v>
      </c>
      <c r="C58" s="450">
        <v>163</v>
      </c>
      <c r="D58" s="450">
        <v>491</v>
      </c>
      <c r="E58" s="450">
        <v>235</v>
      </c>
      <c r="F58" s="450">
        <v>256</v>
      </c>
      <c r="G58" s="451" t="s">
        <v>1023</v>
      </c>
    </row>
    <row r="59" spans="1:7" x14ac:dyDescent="0.15">
      <c r="A59" s="449" t="s">
        <v>1207</v>
      </c>
      <c r="B59" s="449" t="s">
        <v>1206</v>
      </c>
      <c r="C59" s="450">
        <v>231</v>
      </c>
      <c r="D59" s="450">
        <v>856</v>
      </c>
      <c r="E59" s="450">
        <v>409</v>
      </c>
      <c r="F59" s="450">
        <v>447</v>
      </c>
      <c r="G59" s="451" t="s">
        <v>1023</v>
      </c>
    </row>
    <row r="60" spans="1:7" x14ac:dyDescent="0.15">
      <c r="A60" s="449" t="s">
        <v>1205</v>
      </c>
      <c r="B60" s="449" t="s">
        <v>1204</v>
      </c>
      <c r="C60" s="450">
        <v>191</v>
      </c>
      <c r="D60" s="450">
        <v>696</v>
      </c>
      <c r="E60" s="450">
        <v>321</v>
      </c>
      <c r="F60" s="450">
        <v>375</v>
      </c>
      <c r="G60" s="451" t="s">
        <v>1023</v>
      </c>
    </row>
    <row r="61" spans="1:7" x14ac:dyDescent="0.15">
      <c r="A61" s="449" t="s">
        <v>1203</v>
      </c>
      <c r="B61" s="449" t="s">
        <v>1202</v>
      </c>
      <c r="C61" s="450">
        <v>245</v>
      </c>
      <c r="D61" s="450">
        <v>792</v>
      </c>
      <c r="E61" s="450">
        <v>368</v>
      </c>
      <c r="F61" s="450">
        <v>424</v>
      </c>
      <c r="G61" s="451" t="s">
        <v>1023</v>
      </c>
    </row>
    <row r="62" spans="1:7" x14ac:dyDescent="0.15">
      <c r="A62" s="449" t="s">
        <v>1201</v>
      </c>
      <c r="B62" s="449" t="s">
        <v>1200</v>
      </c>
      <c r="C62" s="450">
        <v>125</v>
      </c>
      <c r="D62" s="450">
        <v>454</v>
      </c>
      <c r="E62" s="450">
        <v>214</v>
      </c>
      <c r="F62" s="450">
        <v>240</v>
      </c>
      <c r="G62" s="451" t="s">
        <v>1023</v>
      </c>
    </row>
    <row r="63" spans="1:7" x14ac:dyDescent="0.15">
      <c r="A63" s="449" t="s">
        <v>1199</v>
      </c>
      <c r="B63" s="449" t="s">
        <v>1198</v>
      </c>
      <c r="C63" s="450">
        <v>13</v>
      </c>
      <c r="D63" s="450">
        <v>49</v>
      </c>
      <c r="E63" s="450">
        <v>27</v>
      </c>
      <c r="F63" s="450">
        <v>22</v>
      </c>
      <c r="G63" s="451" t="s">
        <v>1023</v>
      </c>
    </row>
    <row r="64" spans="1:7" x14ac:dyDescent="0.15">
      <c r="A64" s="449" t="s">
        <v>1197</v>
      </c>
      <c r="B64" s="449" t="s">
        <v>1196</v>
      </c>
      <c r="C64" s="450">
        <v>234</v>
      </c>
      <c r="D64" s="450">
        <v>639</v>
      </c>
      <c r="E64" s="450">
        <v>310</v>
      </c>
      <c r="F64" s="450">
        <v>329</v>
      </c>
      <c r="G64" s="451" t="s">
        <v>1023</v>
      </c>
    </row>
    <row r="65" spans="1:7" x14ac:dyDescent="0.15">
      <c r="A65" s="449" t="s">
        <v>1195</v>
      </c>
      <c r="B65" s="449" t="s">
        <v>1194</v>
      </c>
      <c r="C65" s="450">
        <v>416</v>
      </c>
      <c r="D65" s="450">
        <v>1042</v>
      </c>
      <c r="E65" s="450">
        <v>497</v>
      </c>
      <c r="F65" s="450">
        <v>545</v>
      </c>
      <c r="G65" s="451" t="s">
        <v>1023</v>
      </c>
    </row>
    <row r="66" spans="1:7" x14ac:dyDescent="0.15">
      <c r="A66" s="449" t="s">
        <v>1193</v>
      </c>
      <c r="B66" s="449" t="s">
        <v>1192</v>
      </c>
      <c r="C66" s="450">
        <v>404</v>
      </c>
      <c r="D66" s="450">
        <v>992</v>
      </c>
      <c r="E66" s="450">
        <v>485</v>
      </c>
      <c r="F66" s="450">
        <v>507</v>
      </c>
      <c r="G66" s="451" t="s">
        <v>1023</v>
      </c>
    </row>
    <row r="67" spans="1:7" x14ac:dyDescent="0.15">
      <c r="A67" s="449" t="s">
        <v>1191</v>
      </c>
      <c r="B67" s="449" t="s">
        <v>1190</v>
      </c>
      <c r="C67" s="450">
        <v>189</v>
      </c>
      <c r="D67" s="450">
        <v>505</v>
      </c>
      <c r="E67" s="450">
        <v>251</v>
      </c>
      <c r="F67" s="450">
        <v>254</v>
      </c>
      <c r="G67" s="451" t="s">
        <v>1023</v>
      </c>
    </row>
    <row r="68" spans="1:7" x14ac:dyDescent="0.15">
      <c r="A68" s="449" t="s">
        <v>1189</v>
      </c>
      <c r="B68" s="449" t="s">
        <v>1188</v>
      </c>
      <c r="C68" s="450">
        <v>274</v>
      </c>
      <c r="D68" s="450">
        <v>743</v>
      </c>
      <c r="E68" s="450">
        <v>351</v>
      </c>
      <c r="F68" s="450">
        <v>392</v>
      </c>
      <c r="G68" s="451" t="s">
        <v>1023</v>
      </c>
    </row>
    <row r="69" spans="1:7" x14ac:dyDescent="0.15">
      <c r="A69" s="449" t="s">
        <v>1187</v>
      </c>
      <c r="B69" s="449" t="s">
        <v>1186</v>
      </c>
      <c r="C69" s="450">
        <v>217</v>
      </c>
      <c r="D69" s="450">
        <v>417</v>
      </c>
      <c r="E69" s="450">
        <v>219</v>
      </c>
      <c r="F69" s="450">
        <v>198</v>
      </c>
      <c r="G69" s="451" t="s">
        <v>1023</v>
      </c>
    </row>
    <row r="70" spans="1:7" x14ac:dyDescent="0.15">
      <c r="A70" s="449" t="s">
        <v>1185</v>
      </c>
      <c r="B70" s="449" t="s">
        <v>1184</v>
      </c>
      <c r="C70" s="450">
        <v>229</v>
      </c>
      <c r="D70" s="450">
        <v>405</v>
      </c>
      <c r="E70" s="450">
        <v>208</v>
      </c>
      <c r="F70" s="450">
        <v>197</v>
      </c>
      <c r="G70" s="451" t="s">
        <v>1023</v>
      </c>
    </row>
    <row r="71" spans="1:7" x14ac:dyDescent="0.15">
      <c r="A71" s="449" t="s">
        <v>1183</v>
      </c>
      <c r="B71" s="449" t="s">
        <v>1182</v>
      </c>
      <c r="C71" s="450">
        <v>168</v>
      </c>
      <c r="D71" s="450">
        <v>376</v>
      </c>
      <c r="E71" s="450">
        <v>190</v>
      </c>
      <c r="F71" s="450">
        <v>186</v>
      </c>
      <c r="G71" s="451" t="s">
        <v>1023</v>
      </c>
    </row>
    <row r="72" spans="1:7" x14ac:dyDescent="0.15">
      <c r="A72" s="449" t="s">
        <v>1181</v>
      </c>
      <c r="B72" s="449" t="s">
        <v>1180</v>
      </c>
      <c r="C72" s="450">
        <v>297</v>
      </c>
      <c r="D72" s="450">
        <v>607</v>
      </c>
      <c r="E72" s="450">
        <v>301</v>
      </c>
      <c r="F72" s="450">
        <v>306</v>
      </c>
      <c r="G72" s="451" t="s">
        <v>1023</v>
      </c>
    </row>
    <row r="73" spans="1:7" x14ac:dyDescent="0.15">
      <c r="A73" s="449" t="s">
        <v>1179</v>
      </c>
      <c r="B73" s="449" t="s">
        <v>1178</v>
      </c>
      <c r="C73" s="450">
        <v>115</v>
      </c>
      <c r="D73" s="450">
        <v>286</v>
      </c>
      <c r="E73" s="450">
        <v>138</v>
      </c>
      <c r="F73" s="450">
        <v>148</v>
      </c>
      <c r="G73" s="451" t="s">
        <v>1023</v>
      </c>
    </row>
    <row r="74" spans="1:7" x14ac:dyDescent="0.15">
      <c r="A74" s="449" t="s">
        <v>1177</v>
      </c>
      <c r="B74" s="449" t="s">
        <v>1176</v>
      </c>
      <c r="C74" s="450">
        <v>321</v>
      </c>
      <c r="D74" s="450">
        <v>629</v>
      </c>
      <c r="E74" s="450">
        <v>313</v>
      </c>
      <c r="F74" s="450">
        <v>316</v>
      </c>
      <c r="G74" s="451" t="s">
        <v>1023</v>
      </c>
    </row>
    <row r="75" spans="1:7" x14ac:dyDescent="0.15">
      <c r="A75" s="449" t="s">
        <v>1175</v>
      </c>
      <c r="B75" s="449" t="s">
        <v>1174</v>
      </c>
      <c r="C75" s="450">
        <v>308</v>
      </c>
      <c r="D75" s="450">
        <v>738</v>
      </c>
      <c r="E75" s="450">
        <v>364</v>
      </c>
      <c r="F75" s="450">
        <v>374</v>
      </c>
      <c r="G75" s="451" t="s">
        <v>1023</v>
      </c>
    </row>
    <row r="76" spans="1:7" x14ac:dyDescent="0.15">
      <c r="A76" s="449" t="s">
        <v>1173</v>
      </c>
      <c r="B76" s="449" t="s">
        <v>1172</v>
      </c>
      <c r="C76" s="450">
        <v>508</v>
      </c>
      <c r="D76" s="450">
        <v>1250</v>
      </c>
      <c r="E76" s="450">
        <v>597</v>
      </c>
      <c r="F76" s="450">
        <v>653</v>
      </c>
      <c r="G76" s="451" t="s">
        <v>1023</v>
      </c>
    </row>
    <row r="77" spans="1:7" x14ac:dyDescent="0.15">
      <c r="A77" s="449" t="s">
        <v>1171</v>
      </c>
      <c r="B77" s="449" t="s">
        <v>1170</v>
      </c>
      <c r="C77" s="450">
        <v>624</v>
      </c>
      <c r="D77" s="450">
        <v>1509</v>
      </c>
      <c r="E77" s="450">
        <v>683</v>
      </c>
      <c r="F77" s="450">
        <v>826</v>
      </c>
      <c r="G77" s="451" t="s">
        <v>1023</v>
      </c>
    </row>
    <row r="78" spans="1:7" x14ac:dyDescent="0.15">
      <c r="A78" s="449" t="s">
        <v>1169</v>
      </c>
      <c r="B78" s="449" t="s">
        <v>1168</v>
      </c>
      <c r="C78" s="450">
        <v>600</v>
      </c>
      <c r="D78" s="450">
        <v>1409</v>
      </c>
      <c r="E78" s="450">
        <v>683</v>
      </c>
      <c r="F78" s="450">
        <v>726</v>
      </c>
      <c r="G78" s="451" t="s">
        <v>1023</v>
      </c>
    </row>
    <row r="79" spans="1:7" x14ac:dyDescent="0.15">
      <c r="A79" s="449" t="s">
        <v>1167</v>
      </c>
      <c r="B79" s="449" t="s">
        <v>1166</v>
      </c>
      <c r="C79" s="450">
        <v>279</v>
      </c>
      <c r="D79" s="450">
        <v>656</v>
      </c>
      <c r="E79" s="450">
        <v>294</v>
      </c>
      <c r="F79" s="450">
        <v>362</v>
      </c>
      <c r="G79" s="451" t="s">
        <v>1023</v>
      </c>
    </row>
    <row r="80" spans="1:7" x14ac:dyDescent="0.15">
      <c r="A80" s="449" t="s">
        <v>1165</v>
      </c>
      <c r="B80" s="449" t="s">
        <v>1164</v>
      </c>
      <c r="C80" s="450">
        <v>147</v>
      </c>
      <c r="D80" s="450">
        <v>307</v>
      </c>
      <c r="E80" s="450">
        <v>146</v>
      </c>
      <c r="F80" s="450">
        <v>161</v>
      </c>
      <c r="G80" s="451" t="s">
        <v>1023</v>
      </c>
    </row>
    <row r="81" spans="1:7" x14ac:dyDescent="0.15">
      <c r="A81" s="449" t="s">
        <v>1163</v>
      </c>
      <c r="B81" s="449" t="s">
        <v>1162</v>
      </c>
      <c r="C81" s="450">
        <v>60</v>
      </c>
      <c r="D81" s="450">
        <v>143</v>
      </c>
      <c r="E81" s="450">
        <v>67</v>
      </c>
      <c r="F81" s="450">
        <v>76</v>
      </c>
      <c r="G81" s="451" t="s">
        <v>1023</v>
      </c>
    </row>
    <row r="82" spans="1:7" x14ac:dyDescent="0.15">
      <c r="A82" s="449" t="s">
        <v>1161</v>
      </c>
      <c r="B82" s="449" t="s">
        <v>1160</v>
      </c>
      <c r="C82" s="450">
        <v>388</v>
      </c>
      <c r="D82" s="450">
        <v>873</v>
      </c>
      <c r="E82" s="450">
        <v>434</v>
      </c>
      <c r="F82" s="450">
        <v>439</v>
      </c>
      <c r="G82" s="451" t="s">
        <v>1023</v>
      </c>
    </row>
    <row r="83" spans="1:7" x14ac:dyDescent="0.15">
      <c r="A83" s="449" t="s">
        <v>1159</v>
      </c>
      <c r="B83" s="449" t="s">
        <v>1158</v>
      </c>
      <c r="C83" s="450">
        <v>436</v>
      </c>
      <c r="D83" s="450">
        <v>1000</v>
      </c>
      <c r="E83" s="450">
        <v>484</v>
      </c>
      <c r="F83" s="450">
        <v>516</v>
      </c>
      <c r="G83" s="451" t="s">
        <v>1023</v>
      </c>
    </row>
    <row r="84" spans="1:7" x14ac:dyDescent="0.15">
      <c r="A84" s="449" t="s">
        <v>1157</v>
      </c>
      <c r="B84" s="449" t="s">
        <v>1156</v>
      </c>
      <c r="C84" s="450">
        <v>134</v>
      </c>
      <c r="D84" s="450">
        <v>348</v>
      </c>
      <c r="E84" s="450">
        <v>154</v>
      </c>
      <c r="F84" s="450">
        <v>194</v>
      </c>
      <c r="G84" s="451" t="s">
        <v>1023</v>
      </c>
    </row>
    <row r="85" spans="1:7" x14ac:dyDescent="0.15">
      <c r="A85" s="449" t="s">
        <v>1155</v>
      </c>
      <c r="B85" s="449" t="s">
        <v>1154</v>
      </c>
      <c r="C85" s="450">
        <v>143</v>
      </c>
      <c r="D85" s="450">
        <v>351</v>
      </c>
      <c r="E85" s="450">
        <v>171</v>
      </c>
      <c r="F85" s="450">
        <v>180</v>
      </c>
      <c r="G85" s="451" t="s">
        <v>1023</v>
      </c>
    </row>
    <row r="86" spans="1:7" x14ac:dyDescent="0.15">
      <c r="A86" s="449" t="s">
        <v>1153</v>
      </c>
      <c r="B86" s="449" t="s">
        <v>1152</v>
      </c>
      <c r="C86" s="450">
        <v>593</v>
      </c>
      <c r="D86" s="450">
        <v>1419</v>
      </c>
      <c r="E86" s="450">
        <v>664</v>
      </c>
      <c r="F86" s="450">
        <v>755</v>
      </c>
      <c r="G86" s="451" t="s">
        <v>1023</v>
      </c>
    </row>
    <row r="87" spans="1:7" x14ac:dyDescent="0.15">
      <c r="A87" s="449" t="s">
        <v>1151</v>
      </c>
      <c r="B87" s="449" t="s">
        <v>1150</v>
      </c>
      <c r="C87" s="450">
        <v>249</v>
      </c>
      <c r="D87" s="450">
        <v>524</v>
      </c>
      <c r="E87" s="450">
        <v>231</v>
      </c>
      <c r="F87" s="450">
        <v>293</v>
      </c>
      <c r="G87" s="451" t="s">
        <v>1023</v>
      </c>
    </row>
    <row r="88" spans="1:7" x14ac:dyDescent="0.15">
      <c r="A88" s="449" t="s">
        <v>1149</v>
      </c>
      <c r="B88" s="449" t="s">
        <v>1148</v>
      </c>
      <c r="C88" s="450">
        <v>362</v>
      </c>
      <c r="D88" s="450">
        <v>662</v>
      </c>
      <c r="E88" s="450">
        <v>313</v>
      </c>
      <c r="F88" s="450">
        <v>349</v>
      </c>
      <c r="G88" s="451" t="s">
        <v>1023</v>
      </c>
    </row>
    <row r="89" spans="1:7" x14ac:dyDescent="0.15">
      <c r="A89" s="449" t="s">
        <v>1147</v>
      </c>
      <c r="B89" s="449" t="s">
        <v>1146</v>
      </c>
      <c r="C89" s="450">
        <v>291</v>
      </c>
      <c r="D89" s="450">
        <v>553</v>
      </c>
      <c r="E89" s="450">
        <v>262</v>
      </c>
      <c r="F89" s="450">
        <v>291</v>
      </c>
      <c r="G89" s="451" t="s">
        <v>1023</v>
      </c>
    </row>
    <row r="90" spans="1:7" x14ac:dyDescent="0.15">
      <c r="A90" s="449" t="s">
        <v>1145</v>
      </c>
      <c r="B90" s="449" t="s">
        <v>1144</v>
      </c>
      <c r="C90" s="450">
        <v>547</v>
      </c>
      <c r="D90" s="450">
        <v>1031</v>
      </c>
      <c r="E90" s="450">
        <v>482</v>
      </c>
      <c r="F90" s="450">
        <v>549</v>
      </c>
      <c r="G90" s="451" t="s">
        <v>1023</v>
      </c>
    </row>
    <row r="91" spans="1:7" x14ac:dyDescent="0.15">
      <c r="A91" s="449" t="s">
        <v>1143</v>
      </c>
      <c r="B91" s="449" t="s">
        <v>1142</v>
      </c>
      <c r="C91" s="450">
        <v>185</v>
      </c>
      <c r="D91" s="450">
        <v>326</v>
      </c>
      <c r="E91" s="450">
        <v>141</v>
      </c>
      <c r="F91" s="450">
        <v>185</v>
      </c>
      <c r="G91" s="451" t="s">
        <v>1023</v>
      </c>
    </row>
    <row r="92" spans="1:7" x14ac:dyDescent="0.15">
      <c r="A92" s="449" t="s">
        <v>1141</v>
      </c>
      <c r="B92" s="449" t="s">
        <v>1140</v>
      </c>
      <c r="C92" s="450">
        <v>92</v>
      </c>
      <c r="D92" s="450">
        <v>174</v>
      </c>
      <c r="E92" s="450">
        <v>91</v>
      </c>
      <c r="F92" s="450">
        <v>83</v>
      </c>
      <c r="G92" s="451" t="s">
        <v>1023</v>
      </c>
    </row>
    <row r="93" spans="1:7" x14ac:dyDescent="0.15">
      <c r="A93" s="449" t="s">
        <v>1139</v>
      </c>
      <c r="B93" s="449" t="s">
        <v>1138</v>
      </c>
      <c r="C93" s="450">
        <v>126</v>
      </c>
      <c r="D93" s="450">
        <v>233</v>
      </c>
      <c r="E93" s="450">
        <v>109</v>
      </c>
      <c r="F93" s="450">
        <v>124</v>
      </c>
      <c r="G93" s="451" t="s">
        <v>1023</v>
      </c>
    </row>
    <row r="94" spans="1:7" x14ac:dyDescent="0.15">
      <c r="A94" s="449" t="s">
        <v>1137</v>
      </c>
      <c r="B94" s="449" t="s">
        <v>1136</v>
      </c>
      <c r="C94" s="450">
        <v>470</v>
      </c>
      <c r="D94" s="450">
        <v>922</v>
      </c>
      <c r="E94" s="450">
        <v>418</v>
      </c>
      <c r="F94" s="450">
        <v>504</v>
      </c>
      <c r="G94" s="451" t="s">
        <v>1023</v>
      </c>
    </row>
    <row r="95" spans="1:7" x14ac:dyDescent="0.15">
      <c r="A95" s="449" t="s">
        <v>1135</v>
      </c>
      <c r="B95" s="449" t="s">
        <v>1134</v>
      </c>
      <c r="C95" s="450">
        <v>468</v>
      </c>
      <c r="D95" s="450">
        <v>849</v>
      </c>
      <c r="E95" s="450">
        <v>406</v>
      </c>
      <c r="F95" s="450">
        <v>443</v>
      </c>
      <c r="G95" s="451" t="s">
        <v>1023</v>
      </c>
    </row>
    <row r="96" spans="1:7" x14ac:dyDescent="0.15">
      <c r="A96" s="449" t="s">
        <v>1133</v>
      </c>
      <c r="B96" s="449" t="s">
        <v>1132</v>
      </c>
      <c r="C96" s="450">
        <v>147</v>
      </c>
      <c r="D96" s="450">
        <v>325</v>
      </c>
      <c r="E96" s="450">
        <v>162</v>
      </c>
      <c r="F96" s="450">
        <v>163</v>
      </c>
      <c r="G96" s="451" t="s">
        <v>1023</v>
      </c>
    </row>
    <row r="97" spans="1:7" x14ac:dyDescent="0.15">
      <c r="A97" s="449" t="s">
        <v>1131</v>
      </c>
      <c r="B97" s="449" t="s">
        <v>1130</v>
      </c>
      <c r="C97" s="450">
        <v>223</v>
      </c>
      <c r="D97" s="450">
        <v>501</v>
      </c>
      <c r="E97" s="450">
        <v>252</v>
      </c>
      <c r="F97" s="450">
        <v>249</v>
      </c>
      <c r="G97" s="451" t="s">
        <v>1023</v>
      </c>
    </row>
    <row r="98" spans="1:7" x14ac:dyDescent="0.15">
      <c r="A98" s="449" t="s">
        <v>1129</v>
      </c>
      <c r="B98" s="449" t="s">
        <v>1128</v>
      </c>
      <c r="C98" s="450">
        <v>290</v>
      </c>
      <c r="D98" s="450">
        <v>620</v>
      </c>
      <c r="E98" s="450">
        <v>290</v>
      </c>
      <c r="F98" s="450">
        <v>330</v>
      </c>
      <c r="G98" s="451" t="s">
        <v>1023</v>
      </c>
    </row>
    <row r="99" spans="1:7" x14ac:dyDescent="0.15">
      <c r="A99" s="449" t="s">
        <v>1127</v>
      </c>
      <c r="B99" s="449" t="s">
        <v>1126</v>
      </c>
      <c r="C99" s="450">
        <v>325</v>
      </c>
      <c r="D99" s="450">
        <v>736</v>
      </c>
      <c r="E99" s="450">
        <v>341</v>
      </c>
      <c r="F99" s="450">
        <v>395</v>
      </c>
      <c r="G99" s="451" t="s">
        <v>1023</v>
      </c>
    </row>
    <row r="100" spans="1:7" x14ac:dyDescent="0.15">
      <c r="A100" s="449" t="s">
        <v>1125</v>
      </c>
      <c r="B100" s="449" t="s">
        <v>1124</v>
      </c>
      <c r="C100" s="450">
        <v>286</v>
      </c>
      <c r="D100" s="450">
        <v>716</v>
      </c>
      <c r="E100" s="450">
        <v>341</v>
      </c>
      <c r="F100" s="450">
        <v>375</v>
      </c>
      <c r="G100" s="451" t="s">
        <v>1023</v>
      </c>
    </row>
    <row r="101" spans="1:7" x14ac:dyDescent="0.15">
      <c r="A101" s="449" t="s">
        <v>1123</v>
      </c>
      <c r="B101" s="449" t="s">
        <v>1122</v>
      </c>
      <c r="C101" s="450">
        <v>354</v>
      </c>
      <c r="D101" s="450">
        <v>889</v>
      </c>
      <c r="E101" s="450">
        <v>425</v>
      </c>
      <c r="F101" s="450">
        <v>464</v>
      </c>
      <c r="G101" s="451" t="s">
        <v>1023</v>
      </c>
    </row>
    <row r="102" spans="1:7" x14ac:dyDescent="0.15">
      <c r="A102" s="449" t="s">
        <v>1121</v>
      </c>
      <c r="B102" s="449" t="s">
        <v>1120</v>
      </c>
      <c r="C102" s="450">
        <v>205</v>
      </c>
      <c r="D102" s="450">
        <v>503</v>
      </c>
      <c r="E102" s="450">
        <v>234</v>
      </c>
      <c r="F102" s="450">
        <v>269</v>
      </c>
      <c r="G102" s="451" t="s">
        <v>1023</v>
      </c>
    </row>
    <row r="103" spans="1:7" x14ac:dyDescent="0.15">
      <c r="A103" s="449" t="s">
        <v>1119</v>
      </c>
      <c r="B103" s="449" t="s">
        <v>1118</v>
      </c>
      <c r="C103" s="450">
        <v>332</v>
      </c>
      <c r="D103" s="450">
        <v>926</v>
      </c>
      <c r="E103" s="450">
        <v>430</v>
      </c>
      <c r="F103" s="450">
        <v>496</v>
      </c>
      <c r="G103" s="451" t="s">
        <v>1023</v>
      </c>
    </row>
    <row r="104" spans="1:7" x14ac:dyDescent="0.15">
      <c r="A104" s="449" t="s">
        <v>1117</v>
      </c>
      <c r="B104" s="449" t="s">
        <v>1116</v>
      </c>
      <c r="C104" s="450">
        <v>431</v>
      </c>
      <c r="D104" s="450">
        <v>1105</v>
      </c>
      <c r="E104" s="450">
        <v>529</v>
      </c>
      <c r="F104" s="450">
        <v>576</v>
      </c>
      <c r="G104" s="451" t="s">
        <v>1023</v>
      </c>
    </row>
    <row r="105" spans="1:7" x14ac:dyDescent="0.15">
      <c r="A105" s="449" t="s">
        <v>1115</v>
      </c>
      <c r="B105" s="449" t="s">
        <v>1114</v>
      </c>
      <c r="C105" s="450">
        <v>347</v>
      </c>
      <c r="D105" s="450">
        <v>789</v>
      </c>
      <c r="E105" s="450">
        <v>366</v>
      </c>
      <c r="F105" s="450">
        <v>423</v>
      </c>
      <c r="G105" s="451" t="s">
        <v>1023</v>
      </c>
    </row>
    <row r="106" spans="1:7" x14ac:dyDescent="0.15">
      <c r="A106" s="449" t="s">
        <v>1113</v>
      </c>
      <c r="B106" s="449" t="s">
        <v>1112</v>
      </c>
      <c r="C106" s="450">
        <v>53</v>
      </c>
      <c r="D106" s="450">
        <v>91</v>
      </c>
      <c r="E106" s="450">
        <v>38</v>
      </c>
      <c r="F106" s="450">
        <v>53</v>
      </c>
      <c r="G106" s="451" t="s">
        <v>1023</v>
      </c>
    </row>
    <row r="107" spans="1:7" x14ac:dyDescent="0.15">
      <c r="A107" s="449" t="s">
        <v>1111</v>
      </c>
      <c r="B107" s="449" t="s">
        <v>1110</v>
      </c>
      <c r="C107" s="450">
        <v>81</v>
      </c>
      <c r="D107" s="450">
        <v>133</v>
      </c>
      <c r="E107" s="450">
        <v>63</v>
      </c>
      <c r="F107" s="450">
        <v>70</v>
      </c>
      <c r="G107" s="451" t="s">
        <v>1023</v>
      </c>
    </row>
    <row r="108" spans="1:7" x14ac:dyDescent="0.15">
      <c r="A108" s="449" t="s">
        <v>1109</v>
      </c>
      <c r="B108" s="449" t="s">
        <v>1108</v>
      </c>
      <c r="C108" s="450">
        <v>460</v>
      </c>
      <c r="D108" s="450">
        <v>848</v>
      </c>
      <c r="E108" s="450">
        <v>406</v>
      </c>
      <c r="F108" s="450">
        <v>442</v>
      </c>
      <c r="G108" s="451" t="s">
        <v>1023</v>
      </c>
    </row>
    <row r="109" spans="1:7" x14ac:dyDescent="0.15">
      <c r="A109" s="449" t="s">
        <v>1107</v>
      </c>
      <c r="B109" s="449" t="s">
        <v>1106</v>
      </c>
      <c r="C109" s="450">
        <v>602</v>
      </c>
      <c r="D109" s="450">
        <v>1040</v>
      </c>
      <c r="E109" s="450">
        <v>517</v>
      </c>
      <c r="F109" s="450">
        <v>523</v>
      </c>
      <c r="G109" s="451" t="s">
        <v>1023</v>
      </c>
    </row>
    <row r="110" spans="1:7" x14ac:dyDescent="0.15">
      <c r="A110" s="449" t="s">
        <v>1105</v>
      </c>
      <c r="B110" s="449" t="s">
        <v>1104</v>
      </c>
      <c r="C110" s="450">
        <v>521</v>
      </c>
      <c r="D110" s="450">
        <v>925</v>
      </c>
      <c r="E110" s="450">
        <v>457</v>
      </c>
      <c r="F110" s="450">
        <v>468</v>
      </c>
      <c r="G110" s="451" t="s">
        <v>1023</v>
      </c>
    </row>
    <row r="111" spans="1:7" x14ac:dyDescent="0.15">
      <c r="A111" s="449" t="s">
        <v>1103</v>
      </c>
      <c r="B111" s="449" t="s">
        <v>1102</v>
      </c>
      <c r="C111" s="450">
        <v>522</v>
      </c>
      <c r="D111" s="450">
        <v>960</v>
      </c>
      <c r="E111" s="450">
        <v>503</v>
      </c>
      <c r="F111" s="450">
        <v>457</v>
      </c>
      <c r="G111" s="451" t="s">
        <v>1023</v>
      </c>
    </row>
    <row r="112" spans="1:7" x14ac:dyDescent="0.15">
      <c r="A112" s="449" t="s">
        <v>1101</v>
      </c>
      <c r="B112" s="449" t="s">
        <v>1100</v>
      </c>
      <c r="C112" s="450">
        <v>350</v>
      </c>
      <c r="D112" s="450">
        <v>910</v>
      </c>
      <c r="E112" s="450">
        <v>429</v>
      </c>
      <c r="F112" s="450">
        <v>481</v>
      </c>
      <c r="G112" s="451" t="s">
        <v>1023</v>
      </c>
    </row>
    <row r="113" spans="1:7" x14ac:dyDescent="0.15">
      <c r="A113" s="449" t="s">
        <v>1099</v>
      </c>
      <c r="B113" s="449" t="s">
        <v>1098</v>
      </c>
      <c r="C113" s="450">
        <v>275</v>
      </c>
      <c r="D113" s="450">
        <v>723</v>
      </c>
      <c r="E113" s="450">
        <v>344</v>
      </c>
      <c r="F113" s="450">
        <v>379</v>
      </c>
      <c r="G113" s="451" t="s">
        <v>1023</v>
      </c>
    </row>
    <row r="114" spans="1:7" x14ac:dyDescent="0.15">
      <c r="A114" s="449" t="s">
        <v>1097</v>
      </c>
      <c r="B114" s="449" t="s">
        <v>1096</v>
      </c>
      <c r="C114" s="450">
        <v>343</v>
      </c>
      <c r="D114" s="450">
        <v>806</v>
      </c>
      <c r="E114" s="450">
        <v>387</v>
      </c>
      <c r="F114" s="450">
        <v>419</v>
      </c>
      <c r="G114" s="451" t="s">
        <v>1023</v>
      </c>
    </row>
    <row r="115" spans="1:7" x14ac:dyDescent="0.15">
      <c r="A115" s="449" t="s">
        <v>1095</v>
      </c>
      <c r="B115" s="449" t="s">
        <v>1094</v>
      </c>
      <c r="C115" s="450">
        <v>353</v>
      </c>
      <c r="D115" s="450">
        <v>898</v>
      </c>
      <c r="E115" s="450">
        <v>420</v>
      </c>
      <c r="F115" s="450">
        <v>478</v>
      </c>
      <c r="G115" s="451" t="s">
        <v>1023</v>
      </c>
    </row>
    <row r="116" spans="1:7" x14ac:dyDescent="0.15">
      <c r="A116" s="449" t="s">
        <v>1093</v>
      </c>
      <c r="B116" s="449" t="s">
        <v>1092</v>
      </c>
      <c r="C116" s="450">
        <v>389</v>
      </c>
      <c r="D116" s="450">
        <v>835</v>
      </c>
      <c r="E116" s="450">
        <v>395</v>
      </c>
      <c r="F116" s="450">
        <v>440</v>
      </c>
      <c r="G116" s="451" t="s">
        <v>1023</v>
      </c>
    </row>
    <row r="117" spans="1:7" x14ac:dyDescent="0.15">
      <c r="A117" s="449" t="s">
        <v>1091</v>
      </c>
      <c r="B117" s="449" t="s">
        <v>1090</v>
      </c>
      <c r="C117" s="450">
        <v>423</v>
      </c>
      <c r="D117" s="450">
        <v>893</v>
      </c>
      <c r="E117" s="450">
        <v>419</v>
      </c>
      <c r="F117" s="450">
        <v>474</v>
      </c>
      <c r="G117" s="451" t="s">
        <v>1023</v>
      </c>
    </row>
    <row r="118" spans="1:7" x14ac:dyDescent="0.15">
      <c r="A118" s="449" t="s">
        <v>1089</v>
      </c>
      <c r="B118" s="449" t="s">
        <v>1088</v>
      </c>
      <c r="C118" s="450">
        <v>82</v>
      </c>
      <c r="D118" s="450">
        <v>167</v>
      </c>
      <c r="E118" s="450">
        <v>79</v>
      </c>
      <c r="F118" s="450">
        <v>88</v>
      </c>
      <c r="G118" s="451" t="s">
        <v>1023</v>
      </c>
    </row>
    <row r="119" spans="1:7" x14ac:dyDescent="0.15">
      <c r="A119" s="449" t="s">
        <v>1087</v>
      </c>
      <c r="B119" s="449" t="s">
        <v>1086</v>
      </c>
      <c r="C119" s="450">
        <v>383</v>
      </c>
      <c r="D119" s="450">
        <v>631</v>
      </c>
      <c r="E119" s="450">
        <v>304</v>
      </c>
      <c r="F119" s="450">
        <v>327</v>
      </c>
      <c r="G119" s="451" t="s">
        <v>1023</v>
      </c>
    </row>
    <row r="120" spans="1:7" x14ac:dyDescent="0.15">
      <c r="A120" s="449" t="s">
        <v>1085</v>
      </c>
      <c r="B120" s="449" t="s">
        <v>1084</v>
      </c>
      <c r="C120" s="450">
        <v>427</v>
      </c>
      <c r="D120" s="450">
        <v>788</v>
      </c>
      <c r="E120" s="450">
        <v>421</v>
      </c>
      <c r="F120" s="450">
        <v>367</v>
      </c>
      <c r="G120" s="451" t="s">
        <v>1023</v>
      </c>
    </row>
    <row r="121" spans="1:7" x14ac:dyDescent="0.15">
      <c r="A121" s="449" t="s">
        <v>1083</v>
      </c>
      <c r="B121" s="449" t="s">
        <v>1082</v>
      </c>
      <c r="C121" s="450">
        <v>59</v>
      </c>
      <c r="D121" s="450">
        <v>144</v>
      </c>
      <c r="E121" s="450">
        <v>74</v>
      </c>
      <c r="F121" s="450">
        <v>70</v>
      </c>
      <c r="G121" s="451" t="s">
        <v>1023</v>
      </c>
    </row>
    <row r="122" spans="1:7" x14ac:dyDescent="0.15">
      <c r="A122" s="452" t="s">
        <v>1081</v>
      </c>
      <c r="B122" s="452" t="s">
        <v>1080</v>
      </c>
      <c r="C122" s="450">
        <v>67</v>
      </c>
      <c r="D122" s="450">
        <v>158</v>
      </c>
      <c r="E122" s="450">
        <v>76</v>
      </c>
      <c r="F122" s="450">
        <v>82</v>
      </c>
      <c r="G122" s="451" t="s">
        <v>1023</v>
      </c>
    </row>
    <row r="123" spans="1:7" x14ac:dyDescent="0.15">
      <c r="A123" s="449" t="s">
        <v>1079</v>
      </c>
      <c r="B123" s="449" t="s">
        <v>1078</v>
      </c>
      <c r="C123" s="450">
        <v>244</v>
      </c>
      <c r="D123" s="450">
        <v>624</v>
      </c>
      <c r="E123" s="450">
        <v>319</v>
      </c>
      <c r="F123" s="450">
        <v>305</v>
      </c>
      <c r="G123" s="451" t="s">
        <v>1023</v>
      </c>
    </row>
    <row r="124" spans="1:7" x14ac:dyDescent="0.15">
      <c r="A124" s="449" t="s">
        <v>1077</v>
      </c>
      <c r="B124" s="449" t="s">
        <v>1076</v>
      </c>
      <c r="C124" s="450">
        <v>235</v>
      </c>
      <c r="D124" s="450">
        <v>597</v>
      </c>
      <c r="E124" s="450">
        <v>273</v>
      </c>
      <c r="F124" s="450">
        <v>324</v>
      </c>
      <c r="G124" s="451" t="s">
        <v>1023</v>
      </c>
    </row>
    <row r="125" spans="1:7" x14ac:dyDescent="0.15">
      <c r="A125" s="449" t="s">
        <v>1075</v>
      </c>
      <c r="B125" s="449" t="s">
        <v>1074</v>
      </c>
      <c r="C125" s="450">
        <v>184</v>
      </c>
      <c r="D125" s="450">
        <v>465</v>
      </c>
      <c r="E125" s="450">
        <v>222</v>
      </c>
      <c r="F125" s="450">
        <v>243</v>
      </c>
      <c r="G125" s="451" t="s">
        <v>1023</v>
      </c>
    </row>
    <row r="126" spans="1:7" x14ac:dyDescent="0.15">
      <c r="A126" s="449" t="s">
        <v>1073</v>
      </c>
      <c r="B126" s="449" t="s">
        <v>1072</v>
      </c>
      <c r="C126" s="450">
        <v>337</v>
      </c>
      <c r="D126" s="450">
        <v>783</v>
      </c>
      <c r="E126" s="450">
        <v>357</v>
      </c>
      <c r="F126" s="450">
        <v>426</v>
      </c>
      <c r="G126" s="451" t="s">
        <v>1023</v>
      </c>
    </row>
    <row r="127" spans="1:7" x14ac:dyDescent="0.15">
      <c r="A127" s="449" t="s">
        <v>1071</v>
      </c>
      <c r="B127" s="449" t="s">
        <v>1070</v>
      </c>
      <c r="C127" s="450">
        <v>83</v>
      </c>
      <c r="D127" s="450">
        <v>210</v>
      </c>
      <c r="E127" s="450">
        <v>109</v>
      </c>
      <c r="F127" s="450">
        <v>101</v>
      </c>
      <c r="G127" s="451" t="s">
        <v>1023</v>
      </c>
    </row>
    <row r="128" spans="1:7" x14ac:dyDescent="0.15">
      <c r="A128" s="449" t="s">
        <v>1069</v>
      </c>
      <c r="B128" s="449" t="s">
        <v>1068</v>
      </c>
      <c r="C128" s="450">
        <v>233</v>
      </c>
      <c r="D128" s="450">
        <v>571</v>
      </c>
      <c r="E128" s="450">
        <v>262</v>
      </c>
      <c r="F128" s="450">
        <v>309</v>
      </c>
      <c r="G128" s="451" t="s">
        <v>1023</v>
      </c>
    </row>
    <row r="129" spans="1:7" x14ac:dyDescent="0.15">
      <c r="A129" s="449" t="s">
        <v>1067</v>
      </c>
      <c r="B129" s="449" t="s">
        <v>1066</v>
      </c>
      <c r="C129" s="450">
        <v>197</v>
      </c>
      <c r="D129" s="450">
        <v>422</v>
      </c>
      <c r="E129" s="450">
        <v>219</v>
      </c>
      <c r="F129" s="450">
        <v>203</v>
      </c>
      <c r="G129" s="451" t="s">
        <v>1023</v>
      </c>
    </row>
    <row r="130" spans="1:7" x14ac:dyDescent="0.15">
      <c r="A130" s="449" t="s">
        <v>1065</v>
      </c>
      <c r="B130" s="449" t="s">
        <v>1064</v>
      </c>
      <c r="C130" s="450">
        <v>219</v>
      </c>
      <c r="D130" s="450">
        <v>490</v>
      </c>
      <c r="E130" s="450">
        <v>241</v>
      </c>
      <c r="F130" s="450">
        <v>249</v>
      </c>
      <c r="G130" s="451" t="s">
        <v>1023</v>
      </c>
    </row>
    <row r="131" spans="1:7" x14ac:dyDescent="0.15">
      <c r="A131" s="449" t="s">
        <v>1063</v>
      </c>
      <c r="B131" s="449" t="s">
        <v>1062</v>
      </c>
      <c r="C131" s="450">
        <v>312</v>
      </c>
      <c r="D131" s="450">
        <v>705</v>
      </c>
      <c r="E131" s="450">
        <v>346</v>
      </c>
      <c r="F131" s="450">
        <v>359</v>
      </c>
      <c r="G131" s="451" t="s">
        <v>1023</v>
      </c>
    </row>
    <row r="132" spans="1:7" x14ac:dyDescent="0.15">
      <c r="A132" s="449" t="s">
        <v>1061</v>
      </c>
      <c r="B132" s="449" t="s">
        <v>1060</v>
      </c>
      <c r="C132" s="450">
        <v>394</v>
      </c>
      <c r="D132" s="450">
        <v>760</v>
      </c>
      <c r="E132" s="450">
        <v>367</v>
      </c>
      <c r="F132" s="450">
        <v>393</v>
      </c>
      <c r="G132" s="451" t="s">
        <v>1023</v>
      </c>
    </row>
    <row r="133" spans="1:7" x14ac:dyDescent="0.15">
      <c r="A133" s="449" t="s">
        <v>1059</v>
      </c>
      <c r="B133" s="449" t="s">
        <v>1058</v>
      </c>
      <c r="C133" s="450">
        <v>468</v>
      </c>
      <c r="D133" s="450">
        <v>918</v>
      </c>
      <c r="E133" s="450">
        <v>465</v>
      </c>
      <c r="F133" s="450">
        <v>453</v>
      </c>
      <c r="G133" s="451" t="s">
        <v>1023</v>
      </c>
    </row>
    <row r="134" spans="1:7" x14ac:dyDescent="0.15">
      <c r="A134" s="449" t="s">
        <v>1057</v>
      </c>
      <c r="B134" s="449" t="s">
        <v>1056</v>
      </c>
      <c r="C134" s="450">
        <v>123</v>
      </c>
      <c r="D134" s="450">
        <v>272</v>
      </c>
      <c r="E134" s="450">
        <v>135</v>
      </c>
      <c r="F134" s="450">
        <v>137</v>
      </c>
      <c r="G134" s="451" t="s">
        <v>1023</v>
      </c>
    </row>
    <row r="135" spans="1:7" x14ac:dyDescent="0.15">
      <c r="A135" s="449" t="s">
        <v>1055</v>
      </c>
      <c r="B135" s="449" t="s">
        <v>1054</v>
      </c>
      <c r="C135" s="450">
        <v>198</v>
      </c>
      <c r="D135" s="450">
        <v>500</v>
      </c>
      <c r="E135" s="450">
        <v>259</v>
      </c>
      <c r="F135" s="450">
        <v>241</v>
      </c>
      <c r="G135" s="451" t="s">
        <v>1023</v>
      </c>
    </row>
    <row r="136" spans="1:7" x14ac:dyDescent="0.15">
      <c r="A136" s="449" t="s">
        <v>1053</v>
      </c>
      <c r="B136" s="449" t="s">
        <v>1052</v>
      </c>
      <c r="C136" s="450">
        <v>193</v>
      </c>
      <c r="D136" s="450">
        <v>469</v>
      </c>
      <c r="E136" s="450">
        <v>229</v>
      </c>
      <c r="F136" s="450">
        <v>240</v>
      </c>
      <c r="G136" s="451" t="s">
        <v>1023</v>
      </c>
    </row>
    <row r="137" spans="1:7" x14ac:dyDescent="0.15">
      <c r="A137" s="449" t="s">
        <v>1051</v>
      </c>
      <c r="B137" s="449" t="s">
        <v>1050</v>
      </c>
      <c r="C137" s="450">
        <v>450</v>
      </c>
      <c r="D137" s="450">
        <v>1054</v>
      </c>
      <c r="E137" s="450">
        <v>514</v>
      </c>
      <c r="F137" s="450">
        <v>540</v>
      </c>
      <c r="G137" s="451" t="s">
        <v>1023</v>
      </c>
    </row>
    <row r="138" spans="1:7" x14ac:dyDescent="0.15">
      <c r="A138" s="449" t="s">
        <v>1049</v>
      </c>
      <c r="B138" s="449" t="s">
        <v>1048</v>
      </c>
      <c r="C138" s="450">
        <v>303</v>
      </c>
      <c r="D138" s="450">
        <v>847</v>
      </c>
      <c r="E138" s="450">
        <v>389</v>
      </c>
      <c r="F138" s="450">
        <v>458</v>
      </c>
      <c r="G138" s="451" t="s">
        <v>1023</v>
      </c>
    </row>
    <row r="139" spans="1:7" x14ac:dyDescent="0.15">
      <c r="A139" s="449" t="s">
        <v>1047</v>
      </c>
      <c r="B139" s="449" t="s">
        <v>1046</v>
      </c>
      <c r="C139" s="450">
        <v>392</v>
      </c>
      <c r="D139" s="450">
        <v>913</v>
      </c>
      <c r="E139" s="450">
        <v>448</v>
      </c>
      <c r="F139" s="450">
        <v>465</v>
      </c>
      <c r="G139" s="451" t="s">
        <v>1023</v>
      </c>
    </row>
    <row r="140" spans="1:7" x14ac:dyDescent="0.15">
      <c r="A140" s="449" t="s">
        <v>1045</v>
      </c>
      <c r="B140" s="449" t="s">
        <v>1044</v>
      </c>
      <c r="C140" s="450">
        <v>250</v>
      </c>
      <c r="D140" s="450">
        <v>642</v>
      </c>
      <c r="E140" s="450">
        <v>298</v>
      </c>
      <c r="F140" s="450">
        <v>344</v>
      </c>
      <c r="G140" s="451" t="s">
        <v>1023</v>
      </c>
    </row>
    <row r="141" spans="1:7" x14ac:dyDescent="0.15">
      <c r="A141" s="449" t="s">
        <v>1043</v>
      </c>
      <c r="B141" s="449" t="s">
        <v>1042</v>
      </c>
      <c r="C141" s="450">
        <v>428</v>
      </c>
      <c r="D141" s="450">
        <v>1077</v>
      </c>
      <c r="E141" s="450">
        <v>506</v>
      </c>
      <c r="F141" s="450">
        <v>571</v>
      </c>
      <c r="G141" s="451" t="s">
        <v>1023</v>
      </c>
    </row>
    <row r="142" spans="1:7" x14ac:dyDescent="0.15">
      <c r="A142" s="449" t="s">
        <v>1041</v>
      </c>
      <c r="B142" s="449" t="s">
        <v>1040</v>
      </c>
      <c r="C142" s="450">
        <v>247</v>
      </c>
      <c r="D142" s="450">
        <v>625</v>
      </c>
      <c r="E142" s="450">
        <v>271</v>
      </c>
      <c r="F142" s="450">
        <v>354</v>
      </c>
      <c r="G142" s="451" t="s">
        <v>1023</v>
      </c>
    </row>
    <row r="143" spans="1:7" x14ac:dyDescent="0.15">
      <c r="A143" s="449" t="s">
        <v>1039</v>
      </c>
      <c r="B143" s="449" t="s">
        <v>1038</v>
      </c>
      <c r="C143" s="450">
        <v>432</v>
      </c>
      <c r="D143" s="450">
        <v>885</v>
      </c>
      <c r="E143" s="450">
        <v>394</v>
      </c>
      <c r="F143" s="450">
        <v>491</v>
      </c>
      <c r="G143" s="451" t="s">
        <v>1023</v>
      </c>
    </row>
    <row r="144" spans="1:7" x14ac:dyDescent="0.15">
      <c r="A144" s="449" t="s">
        <v>1037</v>
      </c>
      <c r="B144" s="449" t="s">
        <v>1036</v>
      </c>
      <c r="C144" s="450">
        <v>218</v>
      </c>
      <c r="D144" s="450">
        <v>488</v>
      </c>
      <c r="E144" s="450">
        <v>234</v>
      </c>
      <c r="F144" s="450">
        <v>254</v>
      </c>
      <c r="G144" s="451" t="s">
        <v>1023</v>
      </c>
    </row>
    <row r="145" spans="1:7" x14ac:dyDescent="0.15">
      <c r="A145" s="449" t="s">
        <v>1035</v>
      </c>
      <c r="B145" s="449" t="s">
        <v>1034</v>
      </c>
      <c r="C145" s="450">
        <v>302</v>
      </c>
      <c r="D145" s="450">
        <v>744</v>
      </c>
      <c r="E145" s="450">
        <v>331</v>
      </c>
      <c r="F145" s="450">
        <v>413</v>
      </c>
      <c r="G145" s="451" t="s">
        <v>1023</v>
      </c>
    </row>
    <row r="146" spans="1:7" x14ac:dyDescent="0.15">
      <c r="A146" s="449" t="s">
        <v>1033</v>
      </c>
      <c r="B146" s="449" t="s">
        <v>1032</v>
      </c>
      <c r="C146" s="450">
        <v>60</v>
      </c>
      <c r="D146" s="450">
        <v>177</v>
      </c>
      <c r="E146" s="450">
        <v>81</v>
      </c>
      <c r="F146" s="450">
        <v>96</v>
      </c>
      <c r="G146" s="451" t="s">
        <v>1023</v>
      </c>
    </row>
    <row r="147" spans="1:7" x14ac:dyDescent="0.15">
      <c r="A147" s="449" t="s">
        <v>1031</v>
      </c>
      <c r="B147" s="449" t="s">
        <v>1030</v>
      </c>
      <c r="C147" s="450">
        <v>173</v>
      </c>
      <c r="D147" s="450">
        <v>489</v>
      </c>
      <c r="E147" s="450">
        <v>241</v>
      </c>
      <c r="F147" s="450">
        <v>248</v>
      </c>
      <c r="G147" s="451" t="s">
        <v>1023</v>
      </c>
    </row>
    <row r="148" spans="1:7" x14ac:dyDescent="0.15">
      <c r="A148" s="449" t="s">
        <v>1029</v>
      </c>
      <c r="B148" s="449" t="s">
        <v>1028</v>
      </c>
      <c r="C148" s="450">
        <v>340</v>
      </c>
      <c r="D148" s="450">
        <v>623</v>
      </c>
      <c r="E148" s="450">
        <v>278</v>
      </c>
      <c r="F148" s="450">
        <v>345</v>
      </c>
      <c r="G148" s="451" t="s">
        <v>1023</v>
      </c>
    </row>
    <row r="149" spans="1:7" x14ac:dyDescent="0.15">
      <c r="A149" s="449" t="s">
        <v>1027</v>
      </c>
      <c r="B149" s="449" t="s">
        <v>1026</v>
      </c>
      <c r="C149" s="450">
        <v>272</v>
      </c>
      <c r="D149" s="450">
        <v>631</v>
      </c>
      <c r="E149" s="450">
        <v>282</v>
      </c>
      <c r="F149" s="450">
        <v>349</v>
      </c>
      <c r="G149" s="451" t="s">
        <v>1023</v>
      </c>
    </row>
    <row r="150" spans="1:7" x14ac:dyDescent="0.15">
      <c r="A150" s="449" t="s">
        <v>1025</v>
      </c>
      <c r="B150" s="449" t="s">
        <v>1024</v>
      </c>
      <c r="C150" s="450">
        <v>335</v>
      </c>
      <c r="D150" s="450">
        <v>788</v>
      </c>
      <c r="E150" s="450">
        <v>346</v>
      </c>
      <c r="F150" s="450">
        <v>442</v>
      </c>
      <c r="G150" s="451" t="s">
        <v>1023</v>
      </c>
    </row>
    <row r="151" spans="1:7" x14ac:dyDescent="0.15">
      <c r="A151" s="446" t="s">
        <v>1022</v>
      </c>
      <c r="B151" s="446" t="s">
        <v>1021</v>
      </c>
      <c r="C151" s="447">
        <v>7124</v>
      </c>
      <c r="D151" s="447">
        <v>18908</v>
      </c>
      <c r="E151" s="447">
        <v>9130</v>
      </c>
      <c r="F151" s="447">
        <v>9778</v>
      </c>
      <c r="G151" s="448" t="s">
        <v>342</v>
      </c>
    </row>
    <row r="152" spans="1:7" x14ac:dyDescent="0.15">
      <c r="A152" s="449" t="s">
        <v>1020</v>
      </c>
      <c r="B152" s="449" t="s">
        <v>1019</v>
      </c>
      <c r="C152" s="450">
        <v>332</v>
      </c>
      <c r="D152" s="450">
        <v>789</v>
      </c>
      <c r="E152" s="450">
        <v>400</v>
      </c>
      <c r="F152" s="450">
        <v>389</v>
      </c>
      <c r="G152" s="451" t="s">
        <v>940</v>
      </c>
    </row>
    <row r="153" spans="1:7" x14ac:dyDescent="0.15">
      <c r="A153" s="449" t="s">
        <v>1018</v>
      </c>
      <c r="B153" s="449" t="s">
        <v>1017</v>
      </c>
      <c r="C153" s="450">
        <v>272</v>
      </c>
      <c r="D153" s="450">
        <v>684</v>
      </c>
      <c r="E153" s="450">
        <v>328</v>
      </c>
      <c r="F153" s="450">
        <v>356</v>
      </c>
      <c r="G153" s="451" t="s">
        <v>940</v>
      </c>
    </row>
    <row r="154" spans="1:7" x14ac:dyDescent="0.15">
      <c r="A154" s="449" t="s">
        <v>1016</v>
      </c>
      <c r="B154" s="449" t="s">
        <v>1015</v>
      </c>
      <c r="C154" s="450">
        <v>277</v>
      </c>
      <c r="D154" s="450">
        <v>744</v>
      </c>
      <c r="E154" s="450">
        <v>368</v>
      </c>
      <c r="F154" s="450">
        <v>376</v>
      </c>
      <c r="G154" s="451" t="s">
        <v>940</v>
      </c>
    </row>
    <row r="155" spans="1:7" x14ac:dyDescent="0.15">
      <c r="A155" s="449" t="s">
        <v>1014</v>
      </c>
      <c r="B155" s="449" t="s">
        <v>1013</v>
      </c>
      <c r="C155" s="450">
        <v>204</v>
      </c>
      <c r="D155" s="450">
        <v>532</v>
      </c>
      <c r="E155" s="450">
        <v>248</v>
      </c>
      <c r="F155" s="450">
        <v>284</v>
      </c>
      <c r="G155" s="451" t="s">
        <v>940</v>
      </c>
    </row>
    <row r="156" spans="1:7" x14ac:dyDescent="0.15">
      <c r="A156" s="449" t="s">
        <v>1012</v>
      </c>
      <c r="B156" s="449" t="s">
        <v>1011</v>
      </c>
      <c r="C156" s="450">
        <v>193</v>
      </c>
      <c r="D156" s="450">
        <v>552</v>
      </c>
      <c r="E156" s="450">
        <v>259</v>
      </c>
      <c r="F156" s="450">
        <v>293</v>
      </c>
      <c r="G156" s="451" t="s">
        <v>940</v>
      </c>
    </row>
    <row r="157" spans="1:7" x14ac:dyDescent="0.15">
      <c r="A157" s="449" t="s">
        <v>1010</v>
      </c>
      <c r="B157" s="449" t="s">
        <v>1009</v>
      </c>
      <c r="C157" s="450">
        <v>148</v>
      </c>
      <c r="D157" s="450">
        <v>415</v>
      </c>
      <c r="E157" s="450">
        <v>202</v>
      </c>
      <c r="F157" s="450">
        <v>213</v>
      </c>
      <c r="G157" s="451" t="s">
        <v>940</v>
      </c>
    </row>
    <row r="158" spans="1:7" x14ac:dyDescent="0.15">
      <c r="A158" s="449" t="s">
        <v>1008</v>
      </c>
      <c r="B158" s="449" t="s">
        <v>1007</v>
      </c>
      <c r="C158" s="450">
        <v>169</v>
      </c>
      <c r="D158" s="450">
        <v>433</v>
      </c>
      <c r="E158" s="450">
        <v>198</v>
      </c>
      <c r="F158" s="450">
        <v>235</v>
      </c>
      <c r="G158" s="451" t="s">
        <v>940</v>
      </c>
    </row>
    <row r="159" spans="1:7" x14ac:dyDescent="0.15">
      <c r="A159" s="449" t="s">
        <v>1006</v>
      </c>
      <c r="B159" s="449" t="s">
        <v>1005</v>
      </c>
      <c r="C159" s="450">
        <v>259</v>
      </c>
      <c r="D159" s="450">
        <v>679</v>
      </c>
      <c r="E159" s="450">
        <v>335</v>
      </c>
      <c r="F159" s="450">
        <v>344</v>
      </c>
      <c r="G159" s="451" t="s">
        <v>940</v>
      </c>
    </row>
    <row r="160" spans="1:7" x14ac:dyDescent="0.15">
      <c r="A160" s="449" t="s">
        <v>1004</v>
      </c>
      <c r="B160" s="449" t="s">
        <v>1003</v>
      </c>
      <c r="C160" s="450">
        <v>16</v>
      </c>
      <c r="D160" s="450">
        <v>16</v>
      </c>
      <c r="E160" s="450">
        <v>16</v>
      </c>
      <c r="F160" s="450">
        <v>0</v>
      </c>
      <c r="G160" s="451" t="s">
        <v>940</v>
      </c>
    </row>
    <row r="161" spans="1:7" x14ac:dyDescent="0.15">
      <c r="A161" s="449" t="s">
        <v>1002</v>
      </c>
      <c r="B161" s="449" t="s">
        <v>1001</v>
      </c>
      <c r="C161" s="450">
        <v>103</v>
      </c>
      <c r="D161" s="450">
        <v>283</v>
      </c>
      <c r="E161" s="450">
        <v>143</v>
      </c>
      <c r="F161" s="450">
        <v>140</v>
      </c>
      <c r="G161" s="451" t="s">
        <v>940</v>
      </c>
    </row>
    <row r="162" spans="1:7" x14ac:dyDescent="0.15">
      <c r="A162" s="449" t="s">
        <v>1000</v>
      </c>
      <c r="B162" s="449" t="s">
        <v>999</v>
      </c>
      <c r="C162" s="450">
        <v>110</v>
      </c>
      <c r="D162" s="450">
        <v>337</v>
      </c>
      <c r="E162" s="450">
        <v>165</v>
      </c>
      <c r="F162" s="450">
        <v>172</v>
      </c>
      <c r="G162" s="451" t="s">
        <v>940</v>
      </c>
    </row>
    <row r="163" spans="1:7" x14ac:dyDescent="0.15">
      <c r="A163" s="449" t="s">
        <v>998</v>
      </c>
      <c r="B163" s="449" t="s">
        <v>997</v>
      </c>
      <c r="C163" s="450">
        <v>161</v>
      </c>
      <c r="D163" s="450">
        <v>411</v>
      </c>
      <c r="E163" s="450">
        <v>193</v>
      </c>
      <c r="F163" s="450">
        <v>218</v>
      </c>
      <c r="G163" s="451" t="s">
        <v>940</v>
      </c>
    </row>
    <row r="164" spans="1:7" x14ac:dyDescent="0.15">
      <c r="A164" s="449" t="s">
        <v>996</v>
      </c>
      <c r="B164" s="449" t="s">
        <v>995</v>
      </c>
      <c r="C164" s="450">
        <v>283</v>
      </c>
      <c r="D164" s="450">
        <v>735</v>
      </c>
      <c r="E164" s="450">
        <v>355</v>
      </c>
      <c r="F164" s="450">
        <v>380</v>
      </c>
      <c r="G164" s="451" t="s">
        <v>940</v>
      </c>
    </row>
    <row r="165" spans="1:7" x14ac:dyDescent="0.15">
      <c r="A165" s="449" t="s">
        <v>994</v>
      </c>
      <c r="B165" s="449" t="s">
        <v>993</v>
      </c>
      <c r="C165" s="450">
        <v>610</v>
      </c>
      <c r="D165" s="450">
        <v>1532</v>
      </c>
      <c r="E165" s="450">
        <v>740</v>
      </c>
      <c r="F165" s="450">
        <v>792</v>
      </c>
      <c r="G165" s="451" t="s">
        <v>940</v>
      </c>
    </row>
    <row r="166" spans="1:7" x14ac:dyDescent="0.15">
      <c r="A166" s="449" t="s">
        <v>992</v>
      </c>
      <c r="B166" s="449" t="s">
        <v>991</v>
      </c>
      <c r="C166" s="450">
        <v>136</v>
      </c>
      <c r="D166" s="450">
        <v>396</v>
      </c>
      <c r="E166" s="450">
        <v>191</v>
      </c>
      <c r="F166" s="450">
        <v>205</v>
      </c>
      <c r="G166" s="451" t="s">
        <v>940</v>
      </c>
    </row>
    <row r="167" spans="1:7" x14ac:dyDescent="0.15">
      <c r="A167" s="449" t="s">
        <v>990</v>
      </c>
      <c r="B167" s="449" t="s">
        <v>989</v>
      </c>
      <c r="C167" s="450">
        <v>180</v>
      </c>
      <c r="D167" s="450">
        <v>518</v>
      </c>
      <c r="E167" s="450">
        <v>246</v>
      </c>
      <c r="F167" s="450">
        <v>272</v>
      </c>
      <c r="G167" s="451" t="s">
        <v>940</v>
      </c>
    </row>
    <row r="168" spans="1:7" x14ac:dyDescent="0.15">
      <c r="A168" s="449" t="s">
        <v>988</v>
      </c>
      <c r="B168" s="449" t="s">
        <v>987</v>
      </c>
      <c r="C168" s="450">
        <v>97</v>
      </c>
      <c r="D168" s="450">
        <v>245</v>
      </c>
      <c r="E168" s="450">
        <v>115</v>
      </c>
      <c r="F168" s="450">
        <v>130</v>
      </c>
      <c r="G168" s="451" t="s">
        <v>940</v>
      </c>
    </row>
    <row r="169" spans="1:7" x14ac:dyDescent="0.15">
      <c r="A169" s="449" t="s">
        <v>986</v>
      </c>
      <c r="B169" s="449" t="s">
        <v>985</v>
      </c>
      <c r="C169" s="450">
        <v>180</v>
      </c>
      <c r="D169" s="450">
        <v>458</v>
      </c>
      <c r="E169" s="450">
        <v>205</v>
      </c>
      <c r="F169" s="450">
        <v>253</v>
      </c>
      <c r="G169" s="451" t="s">
        <v>940</v>
      </c>
    </row>
    <row r="170" spans="1:7" x14ac:dyDescent="0.15">
      <c r="A170" s="449" t="s">
        <v>984</v>
      </c>
      <c r="B170" s="449" t="s">
        <v>983</v>
      </c>
      <c r="C170" s="450">
        <v>188</v>
      </c>
      <c r="D170" s="450">
        <v>458</v>
      </c>
      <c r="E170" s="450">
        <v>220</v>
      </c>
      <c r="F170" s="450">
        <v>238</v>
      </c>
      <c r="G170" s="451" t="s">
        <v>940</v>
      </c>
    </row>
    <row r="171" spans="1:7" x14ac:dyDescent="0.15">
      <c r="A171" s="449" t="s">
        <v>982</v>
      </c>
      <c r="B171" s="449" t="s">
        <v>981</v>
      </c>
      <c r="C171" s="450">
        <v>129</v>
      </c>
      <c r="D171" s="450">
        <v>388</v>
      </c>
      <c r="E171" s="450">
        <v>185</v>
      </c>
      <c r="F171" s="450">
        <v>203</v>
      </c>
      <c r="G171" s="451" t="s">
        <v>940</v>
      </c>
    </row>
    <row r="172" spans="1:7" x14ac:dyDescent="0.15">
      <c r="A172" s="449" t="s">
        <v>980</v>
      </c>
      <c r="B172" s="449" t="s">
        <v>979</v>
      </c>
      <c r="C172" s="450">
        <v>94</v>
      </c>
      <c r="D172" s="450">
        <v>252</v>
      </c>
      <c r="E172" s="450">
        <v>130</v>
      </c>
      <c r="F172" s="450">
        <v>122</v>
      </c>
      <c r="G172" s="451" t="s">
        <v>940</v>
      </c>
    </row>
    <row r="173" spans="1:7" x14ac:dyDescent="0.15">
      <c r="A173" s="449" t="s">
        <v>978</v>
      </c>
      <c r="B173" s="449" t="s">
        <v>977</v>
      </c>
      <c r="C173" s="450">
        <v>297</v>
      </c>
      <c r="D173" s="450">
        <v>768</v>
      </c>
      <c r="E173" s="450">
        <v>371</v>
      </c>
      <c r="F173" s="450">
        <v>397</v>
      </c>
      <c r="G173" s="451" t="s">
        <v>940</v>
      </c>
    </row>
    <row r="174" spans="1:7" x14ac:dyDescent="0.15">
      <c r="A174" s="449" t="s">
        <v>976</v>
      </c>
      <c r="B174" s="449" t="s">
        <v>975</v>
      </c>
      <c r="C174" s="450">
        <v>297</v>
      </c>
      <c r="D174" s="450">
        <v>796</v>
      </c>
      <c r="E174" s="450">
        <v>359</v>
      </c>
      <c r="F174" s="450">
        <v>437</v>
      </c>
      <c r="G174" s="451" t="s">
        <v>940</v>
      </c>
    </row>
    <row r="175" spans="1:7" x14ac:dyDescent="0.15">
      <c r="A175" s="449" t="s">
        <v>974</v>
      </c>
      <c r="B175" s="449" t="s">
        <v>973</v>
      </c>
      <c r="C175" s="450">
        <v>81</v>
      </c>
      <c r="D175" s="450">
        <v>160</v>
      </c>
      <c r="E175" s="450">
        <v>89</v>
      </c>
      <c r="F175" s="450">
        <v>71</v>
      </c>
      <c r="G175" s="451" t="s">
        <v>940</v>
      </c>
    </row>
    <row r="176" spans="1:7" x14ac:dyDescent="0.15">
      <c r="A176" s="449" t="s">
        <v>972</v>
      </c>
      <c r="B176" s="449" t="s">
        <v>971</v>
      </c>
      <c r="C176" s="450">
        <v>28</v>
      </c>
      <c r="D176" s="450">
        <v>72</v>
      </c>
      <c r="E176" s="450">
        <v>35</v>
      </c>
      <c r="F176" s="450">
        <v>37</v>
      </c>
      <c r="G176" s="451" t="s">
        <v>940</v>
      </c>
    </row>
    <row r="177" spans="1:7" x14ac:dyDescent="0.15">
      <c r="A177" s="449" t="s">
        <v>970</v>
      </c>
      <c r="B177" s="449" t="s">
        <v>969</v>
      </c>
      <c r="C177" s="450">
        <v>39</v>
      </c>
      <c r="D177" s="450">
        <v>138</v>
      </c>
      <c r="E177" s="450">
        <v>65</v>
      </c>
      <c r="F177" s="450">
        <v>73</v>
      </c>
      <c r="G177" s="451" t="s">
        <v>940</v>
      </c>
    </row>
    <row r="178" spans="1:7" x14ac:dyDescent="0.15">
      <c r="A178" s="449" t="s">
        <v>968</v>
      </c>
      <c r="B178" s="449" t="s">
        <v>967</v>
      </c>
      <c r="C178" s="450">
        <v>434</v>
      </c>
      <c r="D178" s="450">
        <v>1434</v>
      </c>
      <c r="E178" s="450">
        <v>705</v>
      </c>
      <c r="F178" s="450">
        <v>729</v>
      </c>
      <c r="G178" s="451" t="s">
        <v>940</v>
      </c>
    </row>
    <row r="179" spans="1:7" x14ac:dyDescent="0.15">
      <c r="A179" s="449" t="s">
        <v>966</v>
      </c>
      <c r="B179" s="449" t="s">
        <v>965</v>
      </c>
      <c r="C179" s="450">
        <v>108</v>
      </c>
      <c r="D179" s="450">
        <v>308</v>
      </c>
      <c r="E179" s="450">
        <v>146</v>
      </c>
      <c r="F179" s="450">
        <v>162</v>
      </c>
      <c r="G179" s="451" t="s">
        <v>940</v>
      </c>
    </row>
    <row r="180" spans="1:7" x14ac:dyDescent="0.15">
      <c r="A180" s="449" t="s">
        <v>964</v>
      </c>
      <c r="B180" s="449" t="s">
        <v>963</v>
      </c>
      <c r="C180" s="450">
        <v>369</v>
      </c>
      <c r="D180" s="450">
        <v>937</v>
      </c>
      <c r="E180" s="450">
        <v>437</v>
      </c>
      <c r="F180" s="450">
        <v>500</v>
      </c>
      <c r="G180" s="451" t="s">
        <v>940</v>
      </c>
    </row>
    <row r="181" spans="1:7" x14ac:dyDescent="0.15">
      <c r="A181" s="449" t="s">
        <v>962</v>
      </c>
      <c r="B181" s="449" t="s">
        <v>961</v>
      </c>
      <c r="C181" s="450">
        <v>361</v>
      </c>
      <c r="D181" s="450">
        <v>865</v>
      </c>
      <c r="E181" s="450">
        <v>425</v>
      </c>
      <c r="F181" s="450">
        <v>440</v>
      </c>
      <c r="G181" s="451" t="s">
        <v>940</v>
      </c>
    </row>
    <row r="182" spans="1:7" x14ac:dyDescent="0.15">
      <c r="A182" s="449" t="s">
        <v>960</v>
      </c>
      <c r="B182" s="449" t="s">
        <v>959</v>
      </c>
      <c r="C182" s="450">
        <v>14</v>
      </c>
      <c r="D182" s="450">
        <v>38</v>
      </c>
      <c r="E182" s="450">
        <v>18</v>
      </c>
      <c r="F182" s="450">
        <v>20</v>
      </c>
      <c r="G182" s="451" t="s">
        <v>940</v>
      </c>
    </row>
    <row r="183" spans="1:7" x14ac:dyDescent="0.15">
      <c r="A183" s="449" t="s">
        <v>958</v>
      </c>
      <c r="B183" s="449" t="s">
        <v>957</v>
      </c>
      <c r="C183" s="450">
        <v>62</v>
      </c>
      <c r="D183" s="450">
        <v>174</v>
      </c>
      <c r="E183" s="450">
        <v>78</v>
      </c>
      <c r="F183" s="450">
        <v>96</v>
      </c>
      <c r="G183" s="451" t="s">
        <v>940</v>
      </c>
    </row>
    <row r="184" spans="1:7" x14ac:dyDescent="0.15">
      <c r="A184" s="449" t="s">
        <v>956</v>
      </c>
      <c r="B184" s="449" t="s">
        <v>955</v>
      </c>
      <c r="C184" s="450">
        <v>47</v>
      </c>
      <c r="D184" s="450">
        <v>144</v>
      </c>
      <c r="E184" s="450">
        <v>69</v>
      </c>
      <c r="F184" s="450">
        <v>75</v>
      </c>
      <c r="G184" s="451" t="s">
        <v>940</v>
      </c>
    </row>
    <row r="185" spans="1:7" x14ac:dyDescent="0.15">
      <c r="A185" s="449" t="s">
        <v>954</v>
      </c>
      <c r="B185" s="449" t="s">
        <v>953</v>
      </c>
      <c r="C185" s="450">
        <v>87</v>
      </c>
      <c r="D185" s="450">
        <v>256</v>
      </c>
      <c r="E185" s="450">
        <v>124</v>
      </c>
      <c r="F185" s="450">
        <v>132</v>
      </c>
      <c r="G185" s="451" t="s">
        <v>940</v>
      </c>
    </row>
    <row r="186" spans="1:7" x14ac:dyDescent="0.15">
      <c r="A186" s="449" t="s">
        <v>952</v>
      </c>
      <c r="B186" s="449" t="s">
        <v>951</v>
      </c>
      <c r="C186" s="450">
        <v>129</v>
      </c>
      <c r="D186" s="450">
        <v>347</v>
      </c>
      <c r="E186" s="450">
        <v>183</v>
      </c>
      <c r="F186" s="450">
        <v>164</v>
      </c>
      <c r="G186" s="451" t="s">
        <v>940</v>
      </c>
    </row>
    <row r="187" spans="1:7" x14ac:dyDescent="0.15">
      <c r="A187" s="449" t="s">
        <v>950</v>
      </c>
      <c r="B187" s="449" t="s">
        <v>949</v>
      </c>
      <c r="C187" s="450">
        <v>138</v>
      </c>
      <c r="D187" s="450">
        <v>359</v>
      </c>
      <c r="E187" s="450">
        <v>173</v>
      </c>
      <c r="F187" s="450">
        <v>186</v>
      </c>
      <c r="G187" s="451" t="s">
        <v>940</v>
      </c>
    </row>
    <row r="188" spans="1:7" x14ac:dyDescent="0.15">
      <c r="A188" s="449" t="s">
        <v>948</v>
      </c>
      <c r="B188" s="449" t="s">
        <v>947</v>
      </c>
      <c r="C188" s="450">
        <v>79</v>
      </c>
      <c r="D188" s="450">
        <v>198</v>
      </c>
      <c r="E188" s="450">
        <v>96</v>
      </c>
      <c r="F188" s="450">
        <v>102</v>
      </c>
      <c r="G188" s="451" t="s">
        <v>940</v>
      </c>
    </row>
    <row r="189" spans="1:7" x14ac:dyDescent="0.15">
      <c r="A189" s="449" t="s">
        <v>946</v>
      </c>
      <c r="B189" s="449" t="s">
        <v>945</v>
      </c>
      <c r="C189" s="450">
        <v>141</v>
      </c>
      <c r="D189" s="450">
        <v>382</v>
      </c>
      <c r="E189" s="450">
        <v>171</v>
      </c>
      <c r="F189" s="450">
        <v>211</v>
      </c>
      <c r="G189" s="451" t="s">
        <v>940</v>
      </c>
    </row>
    <row r="190" spans="1:7" x14ac:dyDescent="0.15">
      <c r="A190" s="449" t="s">
        <v>944</v>
      </c>
      <c r="B190" s="449" t="s">
        <v>943</v>
      </c>
      <c r="C190" s="450">
        <v>171</v>
      </c>
      <c r="D190" s="450">
        <v>416</v>
      </c>
      <c r="E190" s="450">
        <v>212</v>
      </c>
      <c r="F190" s="450">
        <v>204</v>
      </c>
      <c r="G190" s="451" t="s">
        <v>940</v>
      </c>
    </row>
    <row r="191" spans="1:7" x14ac:dyDescent="0.15">
      <c r="A191" s="449" t="s">
        <v>942</v>
      </c>
      <c r="B191" s="449" t="s">
        <v>941</v>
      </c>
      <c r="C191" s="450">
        <v>101</v>
      </c>
      <c r="D191" s="450">
        <v>259</v>
      </c>
      <c r="E191" s="450">
        <v>132</v>
      </c>
      <c r="F191" s="450">
        <v>127</v>
      </c>
      <c r="G191" s="451" t="s">
        <v>940</v>
      </c>
    </row>
    <row r="192" spans="1:7" x14ac:dyDescent="0.15">
      <c r="A192" s="446" t="s">
        <v>939</v>
      </c>
      <c r="B192" s="446" t="s">
        <v>938</v>
      </c>
      <c r="C192" s="447">
        <v>2918</v>
      </c>
      <c r="D192" s="447">
        <v>8265</v>
      </c>
      <c r="E192" s="447">
        <v>3883</v>
      </c>
      <c r="F192" s="447">
        <v>4382</v>
      </c>
      <c r="G192" s="448" t="s">
        <v>342</v>
      </c>
    </row>
    <row r="193" spans="1:7" x14ac:dyDescent="0.15">
      <c r="A193" s="452" t="s">
        <v>937</v>
      </c>
      <c r="B193" s="452" t="s">
        <v>936</v>
      </c>
      <c r="C193" s="450">
        <v>509</v>
      </c>
      <c r="D193" s="450">
        <v>1303</v>
      </c>
      <c r="E193" s="450">
        <v>607</v>
      </c>
      <c r="F193" s="450">
        <v>696</v>
      </c>
      <c r="G193" s="451" t="s">
        <v>917</v>
      </c>
    </row>
    <row r="194" spans="1:7" x14ac:dyDescent="0.15">
      <c r="A194" s="452" t="s">
        <v>935</v>
      </c>
      <c r="B194" s="452" t="s">
        <v>934</v>
      </c>
      <c r="C194" s="450">
        <v>452</v>
      </c>
      <c r="D194" s="450">
        <v>1424</v>
      </c>
      <c r="E194" s="450">
        <v>676</v>
      </c>
      <c r="F194" s="450">
        <v>748</v>
      </c>
      <c r="G194" s="451" t="s">
        <v>917</v>
      </c>
    </row>
    <row r="195" spans="1:7" x14ac:dyDescent="0.15">
      <c r="A195" s="452" t="s">
        <v>933</v>
      </c>
      <c r="B195" s="452" t="s">
        <v>932</v>
      </c>
      <c r="C195" s="450">
        <v>330</v>
      </c>
      <c r="D195" s="450">
        <v>805</v>
      </c>
      <c r="E195" s="450">
        <v>381</v>
      </c>
      <c r="F195" s="450">
        <v>424</v>
      </c>
      <c r="G195" s="451" t="s">
        <v>917</v>
      </c>
    </row>
    <row r="196" spans="1:7" x14ac:dyDescent="0.15">
      <c r="A196" s="452" t="s">
        <v>931</v>
      </c>
      <c r="B196" s="452" t="s">
        <v>930</v>
      </c>
      <c r="C196" s="450">
        <v>399</v>
      </c>
      <c r="D196" s="450">
        <v>1076</v>
      </c>
      <c r="E196" s="450">
        <v>516</v>
      </c>
      <c r="F196" s="450">
        <v>560</v>
      </c>
      <c r="G196" s="451" t="s">
        <v>917</v>
      </c>
    </row>
    <row r="197" spans="1:7" x14ac:dyDescent="0.15">
      <c r="A197" s="452" t="s">
        <v>929</v>
      </c>
      <c r="B197" s="452" t="s">
        <v>928</v>
      </c>
      <c r="C197" s="450">
        <v>151</v>
      </c>
      <c r="D197" s="450">
        <v>545</v>
      </c>
      <c r="E197" s="450">
        <v>231</v>
      </c>
      <c r="F197" s="450">
        <v>314</v>
      </c>
      <c r="G197" s="451" t="s">
        <v>917</v>
      </c>
    </row>
    <row r="198" spans="1:7" x14ac:dyDescent="0.15">
      <c r="A198" s="452" t="s">
        <v>927</v>
      </c>
      <c r="B198" s="452" t="s">
        <v>926</v>
      </c>
      <c r="C198" s="450">
        <v>357</v>
      </c>
      <c r="D198" s="450">
        <v>909</v>
      </c>
      <c r="E198" s="450">
        <v>433</v>
      </c>
      <c r="F198" s="450">
        <v>476</v>
      </c>
      <c r="G198" s="451" t="s">
        <v>917</v>
      </c>
    </row>
    <row r="199" spans="1:7" x14ac:dyDescent="0.15">
      <c r="A199" s="452" t="s">
        <v>925</v>
      </c>
      <c r="B199" s="452" t="s">
        <v>924</v>
      </c>
      <c r="C199" s="450">
        <v>230</v>
      </c>
      <c r="D199" s="450">
        <v>917</v>
      </c>
      <c r="E199" s="450">
        <v>434</v>
      </c>
      <c r="F199" s="450">
        <v>483</v>
      </c>
      <c r="G199" s="451" t="s">
        <v>917</v>
      </c>
    </row>
    <row r="200" spans="1:7" x14ac:dyDescent="0.15">
      <c r="A200" s="452" t="s">
        <v>923</v>
      </c>
      <c r="B200" s="452" t="s">
        <v>922</v>
      </c>
      <c r="C200" s="450">
        <v>293</v>
      </c>
      <c r="D200" s="450">
        <v>779</v>
      </c>
      <c r="E200" s="450">
        <v>378</v>
      </c>
      <c r="F200" s="450">
        <v>401</v>
      </c>
      <c r="G200" s="451" t="s">
        <v>917</v>
      </c>
    </row>
    <row r="201" spans="1:7" x14ac:dyDescent="0.15">
      <c r="A201" s="452" t="s">
        <v>921</v>
      </c>
      <c r="B201" s="452" t="s">
        <v>920</v>
      </c>
      <c r="C201" s="450">
        <v>192</v>
      </c>
      <c r="D201" s="450">
        <v>489</v>
      </c>
      <c r="E201" s="450">
        <v>220</v>
      </c>
      <c r="F201" s="450">
        <v>269</v>
      </c>
      <c r="G201" s="451" t="s">
        <v>917</v>
      </c>
    </row>
    <row r="202" spans="1:7" x14ac:dyDescent="0.15">
      <c r="A202" s="449" t="s">
        <v>919</v>
      </c>
      <c r="B202" s="449" t="s">
        <v>918</v>
      </c>
      <c r="C202" s="450">
        <v>5</v>
      </c>
      <c r="D202" s="450">
        <v>18</v>
      </c>
      <c r="E202" s="450">
        <v>7</v>
      </c>
      <c r="F202" s="450">
        <v>11</v>
      </c>
      <c r="G202" s="451" t="s">
        <v>917</v>
      </c>
    </row>
    <row r="203" spans="1:7" x14ac:dyDescent="0.15">
      <c r="A203" s="446" t="s">
        <v>916</v>
      </c>
      <c r="B203" s="446" t="s">
        <v>915</v>
      </c>
      <c r="C203" s="447">
        <v>1133</v>
      </c>
      <c r="D203" s="447">
        <v>3447</v>
      </c>
      <c r="E203" s="447">
        <v>1607</v>
      </c>
      <c r="F203" s="447">
        <v>1840</v>
      </c>
      <c r="G203" s="448" t="s">
        <v>342</v>
      </c>
    </row>
    <row r="204" spans="1:7" x14ac:dyDescent="0.15">
      <c r="A204" s="452" t="s">
        <v>914</v>
      </c>
      <c r="B204" s="452" t="s">
        <v>913</v>
      </c>
      <c r="C204" s="450">
        <v>881</v>
      </c>
      <c r="D204" s="450">
        <v>2767</v>
      </c>
      <c r="E204" s="450">
        <v>1310</v>
      </c>
      <c r="F204" s="450">
        <v>1457</v>
      </c>
      <c r="G204" s="451" t="s">
        <v>904</v>
      </c>
    </row>
    <row r="205" spans="1:7" x14ac:dyDescent="0.15">
      <c r="A205" s="452" t="s">
        <v>912</v>
      </c>
      <c r="B205" s="452" t="s">
        <v>911</v>
      </c>
      <c r="C205" s="450">
        <v>193</v>
      </c>
      <c r="D205" s="450">
        <v>490</v>
      </c>
      <c r="E205" s="450">
        <v>210</v>
      </c>
      <c r="F205" s="450">
        <v>280</v>
      </c>
      <c r="G205" s="451" t="s">
        <v>904</v>
      </c>
    </row>
    <row r="206" spans="1:7" x14ac:dyDescent="0.15">
      <c r="A206" s="449" t="s">
        <v>910</v>
      </c>
      <c r="B206" s="449" t="s">
        <v>909</v>
      </c>
      <c r="C206" s="450">
        <v>33</v>
      </c>
      <c r="D206" s="450">
        <v>98</v>
      </c>
      <c r="E206" s="450">
        <v>42</v>
      </c>
      <c r="F206" s="450">
        <v>56</v>
      </c>
      <c r="G206" s="451" t="s">
        <v>904</v>
      </c>
    </row>
    <row r="207" spans="1:7" x14ac:dyDescent="0.15">
      <c r="A207" s="449" t="s">
        <v>908</v>
      </c>
      <c r="B207" s="449" t="s">
        <v>907</v>
      </c>
      <c r="C207" s="450">
        <v>18</v>
      </c>
      <c r="D207" s="450">
        <v>71</v>
      </c>
      <c r="E207" s="450">
        <v>35</v>
      </c>
      <c r="F207" s="450">
        <v>36</v>
      </c>
      <c r="G207" s="451" t="s">
        <v>904</v>
      </c>
    </row>
    <row r="208" spans="1:7" x14ac:dyDescent="0.15">
      <c r="A208" s="449" t="s">
        <v>906</v>
      </c>
      <c r="B208" s="449" t="s">
        <v>905</v>
      </c>
      <c r="C208" s="450">
        <v>8</v>
      </c>
      <c r="D208" s="450">
        <v>21</v>
      </c>
      <c r="E208" s="450">
        <v>10</v>
      </c>
      <c r="F208" s="450">
        <v>11</v>
      </c>
      <c r="G208" s="451" t="s">
        <v>904</v>
      </c>
    </row>
    <row r="209" spans="1:7" x14ac:dyDescent="0.15">
      <c r="A209" s="446" t="s">
        <v>903</v>
      </c>
      <c r="B209" s="446" t="s">
        <v>902</v>
      </c>
      <c r="C209" s="447">
        <v>609</v>
      </c>
      <c r="D209" s="447">
        <v>1942</v>
      </c>
      <c r="E209" s="447">
        <v>929</v>
      </c>
      <c r="F209" s="447">
        <v>1013</v>
      </c>
      <c r="G209" s="448" t="s">
        <v>342</v>
      </c>
    </row>
    <row r="210" spans="1:7" x14ac:dyDescent="0.15">
      <c r="A210" s="452" t="s">
        <v>901</v>
      </c>
      <c r="B210" s="452" t="s">
        <v>900</v>
      </c>
      <c r="C210" s="450">
        <v>156</v>
      </c>
      <c r="D210" s="450">
        <v>512</v>
      </c>
      <c r="E210" s="450">
        <v>246</v>
      </c>
      <c r="F210" s="450">
        <v>266</v>
      </c>
      <c r="G210" s="451" t="s">
        <v>893</v>
      </c>
    </row>
    <row r="211" spans="1:7" x14ac:dyDescent="0.15">
      <c r="A211" s="452" t="s">
        <v>899</v>
      </c>
      <c r="B211" s="452" t="s">
        <v>898</v>
      </c>
      <c r="C211" s="450">
        <v>186</v>
      </c>
      <c r="D211" s="450">
        <v>641</v>
      </c>
      <c r="E211" s="450">
        <v>303</v>
      </c>
      <c r="F211" s="450">
        <v>338</v>
      </c>
      <c r="G211" s="451" t="s">
        <v>893</v>
      </c>
    </row>
    <row r="212" spans="1:7" x14ac:dyDescent="0.15">
      <c r="A212" s="452" t="s">
        <v>897</v>
      </c>
      <c r="B212" s="452" t="s">
        <v>896</v>
      </c>
      <c r="C212" s="450">
        <v>133</v>
      </c>
      <c r="D212" s="450">
        <v>419</v>
      </c>
      <c r="E212" s="450">
        <v>210</v>
      </c>
      <c r="F212" s="450">
        <v>209</v>
      </c>
      <c r="G212" s="451" t="s">
        <v>893</v>
      </c>
    </row>
    <row r="213" spans="1:7" x14ac:dyDescent="0.15">
      <c r="A213" s="452" t="s">
        <v>895</v>
      </c>
      <c r="B213" s="452" t="s">
        <v>894</v>
      </c>
      <c r="C213" s="450">
        <v>134</v>
      </c>
      <c r="D213" s="450">
        <v>370</v>
      </c>
      <c r="E213" s="450">
        <v>170</v>
      </c>
      <c r="F213" s="450">
        <v>200</v>
      </c>
      <c r="G213" s="451" t="s">
        <v>893</v>
      </c>
    </row>
    <row r="214" spans="1:7" x14ac:dyDescent="0.15">
      <c r="A214" s="446" t="s">
        <v>892</v>
      </c>
      <c r="B214" s="446" t="s">
        <v>891</v>
      </c>
      <c r="C214" s="447">
        <v>4909</v>
      </c>
      <c r="D214" s="447">
        <v>14100</v>
      </c>
      <c r="E214" s="447">
        <v>6767</v>
      </c>
      <c r="F214" s="447">
        <v>7333</v>
      </c>
      <c r="G214" s="448" t="s">
        <v>342</v>
      </c>
    </row>
    <row r="215" spans="1:7" x14ac:dyDescent="0.15">
      <c r="A215" s="452" t="s">
        <v>890</v>
      </c>
      <c r="B215" s="452" t="s">
        <v>889</v>
      </c>
      <c r="C215" s="450">
        <v>186</v>
      </c>
      <c r="D215" s="450">
        <v>649</v>
      </c>
      <c r="E215" s="450">
        <v>312</v>
      </c>
      <c r="F215" s="450">
        <v>337</v>
      </c>
      <c r="G215" s="451" t="s">
        <v>828</v>
      </c>
    </row>
    <row r="216" spans="1:7" x14ac:dyDescent="0.15">
      <c r="A216" s="452" t="s">
        <v>888</v>
      </c>
      <c r="B216" s="452" t="s">
        <v>887</v>
      </c>
      <c r="C216" s="450">
        <v>213</v>
      </c>
      <c r="D216" s="450">
        <v>543</v>
      </c>
      <c r="E216" s="450">
        <v>267</v>
      </c>
      <c r="F216" s="450">
        <v>276</v>
      </c>
      <c r="G216" s="451" t="s">
        <v>828</v>
      </c>
    </row>
    <row r="217" spans="1:7" x14ac:dyDescent="0.15">
      <c r="A217" s="452" t="s">
        <v>886</v>
      </c>
      <c r="B217" s="452" t="s">
        <v>885</v>
      </c>
      <c r="C217" s="450">
        <v>190</v>
      </c>
      <c r="D217" s="450">
        <v>500</v>
      </c>
      <c r="E217" s="450">
        <v>248</v>
      </c>
      <c r="F217" s="450">
        <v>252</v>
      </c>
      <c r="G217" s="451" t="s">
        <v>828</v>
      </c>
    </row>
    <row r="218" spans="1:7" x14ac:dyDescent="0.15">
      <c r="A218" s="452" t="s">
        <v>884</v>
      </c>
      <c r="B218" s="452" t="s">
        <v>883</v>
      </c>
      <c r="C218" s="450">
        <v>361</v>
      </c>
      <c r="D218" s="450">
        <v>942</v>
      </c>
      <c r="E218" s="450">
        <v>449</v>
      </c>
      <c r="F218" s="450">
        <v>493</v>
      </c>
      <c r="G218" s="451" t="s">
        <v>828</v>
      </c>
    </row>
    <row r="219" spans="1:7" x14ac:dyDescent="0.15">
      <c r="A219" s="452" t="s">
        <v>882</v>
      </c>
      <c r="B219" s="452" t="s">
        <v>881</v>
      </c>
      <c r="C219" s="450">
        <v>427</v>
      </c>
      <c r="D219" s="450">
        <v>1056</v>
      </c>
      <c r="E219" s="450">
        <v>492</v>
      </c>
      <c r="F219" s="450">
        <v>564</v>
      </c>
      <c r="G219" s="451" t="s">
        <v>828</v>
      </c>
    </row>
    <row r="220" spans="1:7" x14ac:dyDescent="0.15">
      <c r="A220" s="452" t="s">
        <v>880</v>
      </c>
      <c r="B220" s="452" t="s">
        <v>879</v>
      </c>
      <c r="C220" s="450">
        <v>154</v>
      </c>
      <c r="D220" s="450">
        <v>367</v>
      </c>
      <c r="E220" s="450">
        <v>186</v>
      </c>
      <c r="F220" s="450">
        <v>181</v>
      </c>
      <c r="G220" s="451" t="s">
        <v>828</v>
      </c>
    </row>
    <row r="221" spans="1:7" x14ac:dyDescent="0.15">
      <c r="A221" s="452" t="s">
        <v>878</v>
      </c>
      <c r="B221" s="452" t="s">
        <v>877</v>
      </c>
      <c r="C221" s="450">
        <v>297</v>
      </c>
      <c r="D221" s="450">
        <v>772</v>
      </c>
      <c r="E221" s="450">
        <v>371</v>
      </c>
      <c r="F221" s="450">
        <v>401</v>
      </c>
      <c r="G221" s="451" t="s">
        <v>828</v>
      </c>
    </row>
    <row r="222" spans="1:7" x14ac:dyDescent="0.15">
      <c r="A222" s="452" t="s">
        <v>876</v>
      </c>
      <c r="B222" s="452" t="s">
        <v>875</v>
      </c>
      <c r="C222" s="450">
        <v>76</v>
      </c>
      <c r="D222" s="450">
        <v>239</v>
      </c>
      <c r="E222" s="450">
        <v>118</v>
      </c>
      <c r="F222" s="450">
        <v>121</v>
      </c>
      <c r="G222" s="451" t="s">
        <v>828</v>
      </c>
    </row>
    <row r="223" spans="1:7" x14ac:dyDescent="0.15">
      <c r="A223" s="452" t="s">
        <v>874</v>
      </c>
      <c r="B223" s="452" t="s">
        <v>873</v>
      </c>
      <c r="C223" s="450">
        <v>41</v>
      </c>
      <c r="D223" s="450">
        <v>160</v>
      </c>
      <c r="E223" s="450">
        <v>80</v>
      </c>
      <c r="F223" s="450">
        <v>80</v>
      </c>
      <c r="G223" s="451" t="s">
        <v>828</v>
      </c>
    </row>
    <row r="224" spans="1:7" x14ac:dyDescent="0.15">
      <c r="A224" s="452" t="s">
        <v>872</v>
      </c>
      <c r="B224" s="452" t="s">
        <v>871</v>
      </c>
      <c r="C224" s="450">
        <v>34</v>
      </c>
      <c r="D224" s="450">
        <v>120</v>
      </c>
      <c r="E224" s="450">
        <v>60</v>
      </c>
      <c r="F224" s="450">
        <v>60</v>
      </c>
      <c r="G224" s="451" t="s">
        <v>828</v>
      </c>
    </row>
    <row r="225" spans="1:7" x14ac:dyDescent="0.15">
      <c r="A225" s="452" t="s">
        <v>870</v>
      </c>
      <c r="B225" s="452" t="s">
        <v>869</v>
      </c>
      <c r="C225" s="450">
        <v>66</v>
      </c>
      <c r="D225" s="450">
        <v>233</v>
      </c>
      <c r="E225" s="450">
        <v>112</v>
      </c>
      <c r="F225" s="450">
        <v>121</v>
      </c>
      <c r="G225" s="451" t="s">
        <v>828</v>
      </c>
    </row>
    <row r="226" spans="1:7" x14ac:dyDescent="0.15">
      <c r="A226" s="452" t="s">
        <v>868</v>
      </c>
      <c r="B226" s="452" t="s">
        <v>867</v>
      </c>
      <c r="C226" s="450">
        <v>93</v>
      </c>
      <c r="D226" s="450">
        <v>339</v>
      </c>
      <c r="E226" s="450">
        <v>145</v>
      </c>
      <c r="F226" s="450">
        <v>194</v>
      </c>
      <c r="G226" s="451" t="s">
        <v>828</v>
      </c>
    </row>
    <row r="227" spans="1:7" x14ac:dyDescent="0.15">
      <c r="A227" s="452" t="s">
        <v>866</v>
      </c>
      <c r="B227" s="452" t="s">
        <v>865</v>
      </c>
      <c r="C227" s="450">
        <v>289</v>
      </c>
      <c r="D227" s="450">
        <v>806</v>
      </c>
      <c r="E227" s="450">
        <v>385</v>
      </c>
      <c r="F227" s="450">
        <v>421</v>
      </c>
      <c r="G227" s="451" t="s">
        <v>828</v>
      </c>
    </row>
    <row r="228" spans="1:7" x14ac:dyDescent="0.15">
      <c r="A228" s="452" t="s">
        <v>864</v>
      </c>
      <c r="B228" s="452" t="s">
        <v>863</v>
      </c>
      <c r="C228" s="450">
        <v>261</v>
      </c>
      <c r="D228" s="450">
        <v>676</v>
      </c>
      <c r="E228" s="450">
        <v>316</v>
      </c>
      <c r="F228" s="450">
        <v>360</v>
      </c>
      <c r="G228" s="451" t="s">
        <v>828</v>
      </c>
    </row>
    <row r="229" spans="1:7" x14ac:dyDescent="0.15">
      <c r="A229" s="452" t="s">
        <v>862</v>
      </c>
      <c r="B229" s="452" t="s">
        <v>861</v>
      </c>
      <c r="C229" s="450">
        <v>15</v>
      </c>
      <c r="D229" s="450">
        <v>55</v>
      </c>
      <c r="E229" s="450">
        <v>25</v>
      </c>
      <c r="F229" s="450">
        <v>30</v>
      </c>
      <c r="G229" s="451" t="s">
        <v>828</v>
      </c>
    </row>
    <row r="230" spans="1:7" x14ac:dyDescent="0.15">
      <c r="A230" s="452" t="s">
        <v>860</v>
      </c>
      <c r="B230" s="452" t="s">
        <v>859</v>
      </c>
      <c r="C230" s="450">
        <v>239</v>
      </c>
      <c r="D230" s="450">
        <v>657</v>
      </c>
      <c r="E230" s="450">
        <v>320</v>
      </c>
      <c r="F230" s="450">
        <v>337</v>
      </c>
      <c r="G230" s="451" t="s">
        <v>828</v>
      </c>
    </row>
    <row r="231" spans="1:7" x14ac:dyDescent="0.15">
      <c r="A231" s="452" t="s">
        <v>858</v>
      </c>
      <c r="B231" s="452" t="s">
        <v>857</v>
      </c>
      <c r="C231" s="450">
        <v>250</v>
      </c>
      <c r="D231" s="450">
        <v>706</v>
      </c>
      <c r="E231" s="450">
        <v>336</v>
      </c>
      <c r="F231" s="450">
        <v>370</v>
      </c>
      <c r="G231" s="451" t="s">
        <v>828</v>
      </c>
    </row>
    <row r="232" spans="1:7" x14ac:dyDescent="0.15">
      <c r="A232" s="452" t="s">
        <v>856</v>
      </c>
      <c r="B232" s="452" t="s">
        <v>855</v>
      </c>
      <c r="C232" s="450">
        <v>145</v>
      </c>
      <c r="D232" s="450">
        <v>426</v>
      </c>
      <c r="E232" s="450">
        <v>209</v>
      </c>
      <c r="F232" s="450">
        <v>217</v>
      </c>
      <c r="G232" s="451" t="s">
        <v>828</v>
      </c>
    </row>
    <row r="233" spans="1:7" x14ac:dyDescent="0.15">
      <c r="A233" s="452" t="s">
        <v>854</v>
      </c>
      <c r="B233" s="452" t="s">
        <v>853</v>
      </c>
      <c r="C233" s="450">
        <v>158</v>
      </c>
      <c r="D233" s="450">
        <v>487</v>
      </c>
      <c r="E233" s="450">
        <v>236</v>
      </c>
      <c r="F233" s="450">
        <v>251</v>
      </c>
      <c r="G233" s="451" t="s">
        <v>828</v>
      </c>
    </row>
    <row r="234" spans="1:7" x14ac:dyDescent="0.15">
      <c r="A234" s="452" t="s">
        <v>852</v>
      </c>
      <c r="B234" s="452" t="s">
        <v>851</v>
      </c>
      <c r="C234" s="450">
        <v>244</v>
      </c>
      <c r="D234" s="450">
        <v>733</v>
      </c>
      <c r="E234" s="450">
        <v>362</v>
      </c>
      <c r="F234" s="450">
        <v>371</v>
      </c>
      <c r="G234" s="451" t="s">
        <v>828</v>
      </c>
    </row>
    <row r="235" spans="1:7" x14ac:dyDescent="0.15">
      <c r="A235" s="452" t="s">
        <v>850</v>
      </c>
      <c r="B235" s="452" t="s">
        <v>849</v>
      </c>
      <c r="C235" s="450">
        <v>92</v>
      </c>
      <c r="D235" s="450">
        <v>273</v>
      </c>
      <c r="E235" s="450">
        <v>134</v>
      </c>
      <c r="F235" s="450">
        <v>139</v>
      </c>
      <c r="G235" s="451" t="s">
        <v>828</v>
      </c>
    </row>
    <row r="236" spans="1:7" x14ac:dyDescent="0.15">
      <c r="A236" s="452" t="s">
        <v>848</v>
      </c>
      <c r="B236" s="452" t="s">
        <v>847</v>
      </c>
      <c r="C236" s="450">
        <v>286</v>
      </c>
      <c r="D236" s="450">
        <v>846</v>
      </c>
      <c r="E236" s="450">
        <v>404</v>
      </c>
      <c r="F236" s="450">
        <v>442</v>
      </c>
      <c r="G236" s="451" t="s">
        <v>828</v>
      </c>
    </row>
    <row r="237" spans="1:7" x14ac:dyDescent="0.15">
      <c r="A237" s="452" t="s">
        <v>846</v>
      </c>
      <c r="B237" s="452" t="s">
        <v>845</v>
      </c>
      <c r="C237" s="450">
        <v>192</v>
      </c>
      <c r="D237" s="450">
        <v>541</v>
      </c>
      <c r="E237" s="450">
        <v>246</v>
      </c>
      <c r="F237" s="450">
        <v>295</v>
      </c>
      <c r="G237" s="451" t="s">
        <v>828</v>
      </c>
    </row>
    <row r="238" spans="1:7" x14ac:dyDescent="0.15">
      <c r="A238" s="452" t="s">
        <v>844</v>
      </c>
      <c r="B238" s="452" t="s">
        <v>843</v>
      </c>
      <c r="C238" s="450">
        <v>208</v>
      </c>
      <c r="D238" s="450">
        <v>566</v>
      </c>
      <c r="E238" s="450">
        <v>267</v>
      </c>
      <c r="F238" s="450">
        <v>299</v>
      </c>
      <c r="G238" s="451" t="s">
        <v>828</v>
      </c>
    </row>
    <row r="239" spans="1:7" x14ac:dyDescent="0.15">
      <c r="A239" s="452" t="s">
        <v>842</v>
      </c>
      <c r="B239" s="452" t="s">
        <v>841</v>
      </c>
      <c r="C239" s="450">
        <v>52</v>
      </c>
      <c r="D239" s="450">
        <v>147</v>
      </c>
      <c r="E239" s="450">
        <v>75</v>
      </c>
      <c r="F239" s="450">
        <v>72</v>
      </c>
      <c r="G239" s="451" t="s">
        <v>828</v>
      </c>
    </row>
    <row r="240" spans="1:7" x14ac:dyDescent="0.15">
      <c r="A240" s="452" t="s">
        <v>840</v>
      </c>
      <c r="B240" s="452" t="s">
        <v>839</v>
      </c>
      <c r="C240" s="450">
        <v>97</v>
      </c>
      <c r="D240" s="450">
        <v>325</v>
      </c>
      <c r="E240" s="450">
        <v>163</v>
      </c>
      <c r="F240" s="450">
        <v>162</v>
      </c>
      <c r="G240" s="451" t="s">
        <v>828</v>
      </c>
    </row>
    <row r="241" spans="1:7" x14ac:dyDescent="0.15">
      <c r="A241" s="452" t="s">
        <v>838</v>
      </c>
      <c r="B241" s="452" t="s">
        <v>837</v>
      </c>
      <c r="C241" s="450">
        <v>119</v>
      </c>
      <c r="D241" s="450">
        <v>395</v>
      </c>
      <c r="E241" s="450">
        <v>184</v>
      </c>
      <c r="F241" s="450">
        <v>211</v>
      </c>
      <c r="G241" s="451" t="s">
        <v>828</v>
      </c>
    </row>
    <row r="242" spans="1:7" x14ac:dyDescent="0.15">
      <c r="A242" s="449" t="s">
        <v>836</v>
      </c>
      <c r="B242" s="449" t="s">
        <v>835</v>
      </c>
      <c r="C242" s="450">
        <v>17</v>
      </c>
      <c r="D242" s="450">
        <v>214</v>
      </c>
      <c r="E242" s="450">
        <v>101</v>
      </c>
      <c r="F242" s="450">
        <v>113</v>
      </c>
      <c r="G242" s="451" t="s">
        <v>828</v>
      </c>
    </row>
    <row r="243" spans="1:7" x14ac:dyDescent="0.15">
      <c r="A243" s="449" t="s">
        <v>834</v>
      </c>
      <c r="B243" s="449" t="s">
        <v>833</v>
      </c>
      <c r="C243" s="450">
        <v>11</v>
      </c>
      <c r="D243" s="450">
        <v>38</v>
      </c>
      <c r="E243" s="450">
        <v>19</v>
      </c>
      <c r="F243" s="450">
        <v>19</v>
      </c>
      <c r="G243" s="451" t="s">
        <v>828</v>
      </c>
    </row>
    <row r="244" spans="1:7" x14ac:dyDescent="0.15">
      <c r="A244" s="449" t="s">
        <v>832</v>
      </c>
      <c r="B244" s="449" t="s">
        <v>831</v>
      </c>
      <c r="C244" s="450">
        <v>71</v>
      </c>
      <c r="D244" s="450">
        <v>214</v>
      </c>
      <c r="E244" s="450">
        <v>105</v>
      </c>
      <c r="F244" s="450">
        <v>109</v>
      </c>
      <c r="G244" s="451" t="s">
        <v>828</v>
      </c>
    </row>
    <row r="245" spans="1:7" x14ac:dyDescent="0.15">
      <c r="A245" s="449" t="s">
        <v>830</v>
      </c>
      <c r="B245" s="449" t="s">
        <v>829</v>
      </c>
      <c r="C245" s="450">
        <v>25</v>
      </c>
      <c r="D245" s="450">
        <v>75</v>
      </c>
      <c r="E245" s="450">
        <v>40</v>
      </c>
      <c r="F245" s="450">
        <v>35</v>
      </c>
      <c r="G245" s="451" t="s">
        <v>828</v>
      </c>
    </row>
    <row r="246" spans="1:7" x14ac:dyDescent="0.15">
      <c r="A246" s="446" t="s">
        <v>827</v>
      </c>
      <c r="B246" s="446" t="s">
        <v>826</v>
      </c>
      <c r="C246" s="447">
        <v>1204</v>
      </c>
      <c r="D246" s="447">
        <v>4130</v>
      </c>
      <c r="E246" s="447">
        <v>1957</v>
      </c>
      <c r="F246" s="447">
        <v>2173</v>
      </c>
      <c r="G246" s="448" t="s">
        <v>342</v>
      </c>
    </row>
    <row r="247" spans="1:7" x14ac:dyDescent="0.15">
      <c r="A247" s="452" t="s">
        <v>825</v>
      </c>
      <c r="B247" s="452" t="s">
        <v>824</v>
      </c>
      <c r="C247" s="450">
        <v>104</v>
      </c>
      <c r="D247" s="450">
        <v>393</v>
      </c>
      <c r="E247" s="450">
        <v>200</v>
      </c>
      <c r="F247" s="450">
        <v>193</v>
      </c>
      <c r="G247" s="451" t="s">
        <v>807</v>
      </c>
    </row>
    <row r="248" spans="1:7" x14ac:dyDescent="0.15">
      <c r="A248" s="452" t="s">
        <v>823</v>
      </c>
      <c r="B248" s="452" t="s">
        <v>822</v>
      </c>
      <c r="C248" s="450">
        <v>45</v>
      </c>
      <c r="D248" s="450">
        <v>77</v>
      </c>
      <c r="E248" s="450">
        <v>24</v>
      </c>
      <c r="F248" s="450">
        <v>53</v>
      </c>
      <c r="G248" s="451" t="s">
        <v>807</v>
      </c>
    </row>
    <row r="249" spans="1:7" x14ac:dyDescent="0.15">
      <c r="A249" s="452" t="s">
        <v>821</v>
      </c>
      <c r="B249" s="452" t="s">
        <v>820</v>
      </c>
      <c r="C249" s="450">
        <v>85</v>
      </c>
      <c r="D249" s="450">
        <v>287</v>
      </c>
      <c r="E249" s="450">
        <v>142</v>
      </c>
      <c r="F249" s="450">
        <v>145</v>
      </c>
      <c r="G249" s="451" t="s">
        <v>807</v>
      </c>
    </row>
    <row r="250" spans="1:7" x14ac:dyDescent="0.15">
      <c r="A250" s="452" t="s">
        <v>819</v>
      </c>
      <c r="B250" s="452" t="s">
        <v>818</v>
      </c>
      <c r="C250" s="450">
        <v>414</v>
      </c>
      <c r="D250" s="450">
        <v>1317</v>
      </c>
      <c r="E250" s="450">
        <v>634</v>
      </c>
      <c r="F250" s="450">
        <v>683</v>
      </c>
      <c r="G250" s="451" t="s">
        <v>807</v>
      </c>
    </row>
    <row r="251" spans="1:7" x14ac:dyDescent="0.15">
      <c r="A251" s="452" t="s">
        <v>817</v>
      </c>
      <c r="B251" s="452" t="s">
        <v>816</v>
      </c>
      <c r="C251" s="450">
        <v>118</v>
      </c>
      <c r="D251" s="450">
        <v>625</v>
      </c>
      <c r="E251" s="450">
        <v>265</v>
      </c>
      <c r="F251" s="450">
        <v>360</v>
      </c>
      <c r="G251" s="451" t="s">
        <v>807</v>
      </c>
    </row>
    <row r="252" spans="1:7" x14ac:dyDescent="0.15">
      <c r="A252" s="452" t="s">
        <v>815</v>
      </c>
      <c r="B252" s="452" t="s">
        <v>814</v>
      </c>
      <c r="C252" s="450">
        <v>305</v>
      </c>
      <c r="D252" s="450">
        <v>1022</v>
      </c>
      <c r="E252" s="450">
        <v>495</v>
      </c>
      <c r="F252" s="450">
        <v>527</v>
      </c>
      <c r="G252" s="451" t="s">
        <v>807</v>
      </c>
    </row>
    <row r="253" spans="1:7" x14ac:dyDescent="0.15">
      <c r="A253" s="452" t="s">
        <v>813</v>
      </c>
      <c r="B253" s="452" t="s">
        <v>812</v>
      </c>
      <c r="C253" s="450">
        <v>107</v>
      </c>
      <c r="D253" s="450">
        <v>365</v>
      </c>
      <c r="E253" s="450">
        <v>174</v>
      </c>
      <c r="F253" s="450">
        <v>191</v>
      </c>
      <c r="G253" s="451" t="s">
        <v>807</v>
      </c>
    </row>
    <row r="254" spans="1:7" x14ac:dyDescent="0.15">
      <c r="A254" s="449" t="s">
        <v>811</v>
      </c>
      <c r="B254" s="449" t="s">
        <v>810</v>
      </c>
      <c r="C254" s="450">
        <v>10</v>
      </c>
      <c r="D254" s="450">
        <v>23</v>
      </c>
      <c r="E254" s="450">
        <v>13</v>
      </c>
      <c r="F254" s="450">
        <v>10</v>
      </c>
      <c r="G254" s="451" t="s">
        <v>807</v>
      </c>
    </row>
    <row r="255" spans="1:7" x14ac:dyDescent="0.15">
      <c r="A255" s="449" t="s">
        <v>809</v>
      </c>
      <c r="B255" s="449" t="s">
        <v>808</v>
      </c>
      <c r="C255" s="450">
        <v>16</v>
      </c>
      <c r="D255" s="450">
        <v>21</v>
      </c>
      <c r="E255" s="450">
        <v>10</v>
      </c>
      <c r="F255" s="450">
        <v>11</v>
      </c>
      <c r="G255" s="451" t="s">
        <v>807</v>
      </c>
    </row>
    <row r="256" spans="1:7" x14ac:dyDescent="0.15">
      <c r="A256" s="446" t="s">
        <v>806</v>
      </c>
      <c r="B256" s="446" t="s">
        <v>805</v>
      </c>
      <c r="C256" s="447">
        <v>636</v>
      </c>
      <c r="D256" s="447">
        <v>2225</v>
      </c>
      <c r="E256" s="447">
        <v>1077</v>
      </c>
      <c r="F256" s="447">
        <v>1148</v>
      </c>
      <c r="G256" s="448" t="s">
        <v>342</v>
      </c>
    </row>
    <row r="257" spans="1:7" x14ac:dyDescent="0.15">
      <c r="A257" s="452" t="s">
        <v>804</v>
      </c>
      <c r="B257" s="452" t="s">
        <v>803</v>
      </c>
      <c r="C257" s="450">
        <v>79</v>
      </c>
      <c r="D257" s="450">
        <v>276</v>
      </c>
      <c r="E257" s="450">
        <v>131</v>
      </c>
      <c r="F257" s="450">
        <v>145</v>
      </c>
      <c r="G257" s="451" t="s">
        <v>794</v>
      </c>
    </row>
    <row r="258" spans="1:7" x14ac:dyDescent="0.15">
      <c r="A258" s="452" t="s">
        <v>802</v>
      </c>
      <c r="B258" s="452" t="s">
        <v>801</v>
      </c>
      <c r="C258" s="450">
        <v>78</v>
      </c>
      <c r="D258" s="450">
        <v>276</v>
      </c>
      <c r="E258" s="450">
        <v>138</v>
      </c>
      <c r="F258" s="450">
        <v>138</v>
      </c>
      <c r="G258" s="451" t="s">
        <v>794</v>
      </c>
    </row>
    <row r="259" spans="1:7" x14ac:dyDescent="0.15">
      <c r="A259" s="452" t="s">
        <v>800</v>
      </c>
      <c r="B259" s="452" t="s">
        <v>799</v>
      </c>
      <c r="C259" s="450">
        <v>67</v>
      </c>
      <c r="D259" s="450">
        <v>233</v>
      </c>
      <c r="E259" s="450">
        <v>113</v>
      </c>
      <c r="F259" s="450">
        <v>120</v>
      </c>
      <c r="G259" s="451" t="s">
        <v>794</v>
      </c>
    </row>
    <row r="260" spans="1:7" x14ac:dyDescent="0.15">
      <c r="A260" s="452" t="s">
        <v>798</v>
      </c>
      <c r="B260" s="452" t="s">
        <v>797</v>
      </c>
      <c r="C260" s="450">
        <v>288</v>
      </c>
      <c r="D260" s="450">
        <v>1022</v>
      </c>
      <c r="E260" s="450">
        <v>499</v>
      </c>
      <c r="F260" s="450">
        <v>523</v>
      </c>
      <c r="G260" s="451" t="s">
        <v>794</v>
      </c>
    </row>
    <row r="261" spans="1:7" x14ac:dyDescent="0.15">
      <c r="A261" s="452" t="s">
        <v>796</v>
      </c>
      <c r="B261" s="452" t="s">
        <v>795</v>
      </c>
      <c r="C261" s="450">
        <v>124</v>
      </c>
      <c r="D261" s="450">
        <v>418</v>
      </c>
      <c r="E261" s="450">
        <v>196</v>
      </c>
      <c r="F261" s="450">
        <v>222</v>
      </c>
      <c r="G261" s="451" t="s">
        <v>794</v>
      </c>
    </row>
    <row r="262" spans="1:7" x14ac:dyDescent="0.15">
      <c r="A262" s="446" t="s">
        <v>793</v>
      </c>
      <c r="B262" s="446" t="s">
        <v>792</v>
      </c>
      <c r="C262" s="447">
        <v>2127</v>
      </c>
      <c r="D262" s="447">
        <v>7309</v>
      </c>
      <c r="E262" s="447">
        <v>3989</v>
      </c>
      <c r="F262" s="447">
        <v>3320</v>
      </c>
      <c r="G262" s="448" t="s">
        <v>342</v>
      </c>
    </row>
    <row r="263" spans="1:7" x14ac:dyDescent="0.15">
      <c r="A263" s="452" t="s">
        <v>791</v>
      </c>
      <c r="B263" s="452" t="s">
        <v>790</v>
      </c>
      <c r="C263" s="450">
        <v>31</v>
      </c>
      <c r="D263" s="450">
        <v>53</v>
      </c>
      <c r="E263" s="450">
        <v>28</v>
      </c>
      <c r="F263" s="450">
        <v>25</v>
      </c>
      <c r="G263" s="451" t="s">
        <v>775</v>
      </c>
    </row>
    <row r="264" spans="1:7" x14ac:dyDescent="0.15">
      <c r="A264" s="452" t="s">
        <v>789</v>
      </c>
      <c r="B264" s="452" t="s">
        <v>788</v>
      </c>
      <c r="C264" s="450">
        <v>79</v>
      </c>
      <c r="D264" s="450">
        <v>1151</v>
      </c>
      <c r="E264" s="450">
        <v>1086</v>
      </c>
      <c r="F264" s="450">
        <v>65</v>
      </c>
      <c r="G264" s="451" t="s">
        <v>775</v>
      </c>
    </row>
    <row r="265" spans="1:7" x14ac:dyDescent="0.15">
      <c r="A265" s="452" t="s">
        <v>787</v>
      </c>
      <c r="B265" s="452" t="s">
        <v>786</v>
      </c>
      <c r="C265" s="450">
        <v>1182</v>
      </c>
      <c r="D265" s="450">
        <v>3672</v>
      </c>
      <c r="E265" s="450">
        <v>1695</v>
      </c>
      <c r="F265" s="450">
        <v>1977</v>
      </c>
      <c r="G265" s="451" t="s">
        <v>775</v>
      </c>
    </row>
    <row r="266" spans="1:7" x14ac:dyDescent="0.15">
      <c r="A266" s="452" t="s">
        <v>785</v>
      </c>
      <c r="B266" s="452" t="s">
        <v>784</v>
      </c>
      <c r="C266" s="450">
        <v>198</v>
      </c>
      <c r="D266" s="450">
        <v>642</v>
      </c>
      <c r="E266" s="450">
        <v>318</v>
      </c>
      <c r="F266" s="450">
        <v>324</v>
      </c>
      <c r="G266" s="451" t="s">
        <v>775</v>
      </c>
    </row>
    <row r="267" spans="1:7" x14ac:dyDescent="0.15">
      <c r="A267" s="452" t="s">
        <v>783</v>
      </c>
      <c r="B267" s="452" t="s">
        <v>782</v>
      </c>
      <c r="C267" s="450">
        <v>27</v>
      </c>
      <c r="D267" s="450">
        <v>86</v>
      </c>
      <c r="E267" s="450">
        <v>38</v>
      </c>
      <c r="F267" s="450">
        <v>48</v>
      </c>
      <c r="G267" s="451" t="s">
        <v>775</v>
      </c>
    </row>
    <row r="268" spans="1:7" x14ac:dyDescent="0.15">
      <c r="A268" s="452" t="s">
        <v>781</v>
      </c>
      <c r="B268" s="452" t="s">
        <v>780</v>
      </c>
      <c r="C268" s="450">
        <v>112</v>
      </c>
      <c r="D268" s="450">
        <v>317</v>
      </c>
      <c r="E268" s="450">
        <v>152</v>
      </c>
      <c r="F268" s="450">
        <v>165</v>
      </c>
      <c r="G268" s="451" t="s">
        <v>775</v>
      </c>
    </row>
    <row r="269" spans="1:7" x14ac:dyDescent="0.15">
      <c r="A269" s="452" t="s">
        <v>779</v>
      </c>
      <c r="B269" s="452" t="s">
        <v>778</v>
      </c>
      <c r="C269" s="450">
        <v>204</v>
      </c>
      <c r="D269" s="450">
        <v>569</v>
      </c>
      <c r="E269" s="450">
        <v>267</v>
      </c>
      <c r="F269" s="450">
        <v>302</v>
      </c>
      <c r="G269" s="451" t="s">
        <v>775</v>
      </c>
    </row>
    <row r="270" spans="1:7" x14ac:dyDescent="0.15">
      <c r="A270" s="452" t="s">
        <v>777</v>
      </c>
      <c r="B270" s="452" t="s">
        <v>776</v>
      </c>
      <c r="C270" s="450">
        <v>294</v>
      </c>
      <c r="D270" s="450">
        <v>819</v>
      </c>
      <c r="E270" s="450">
        <v>405</v>
      </c>
      <c r="F270" s="450">
        <v>414</v>
      </c>
      <c r="G270" s="451" t="s">
        <v>775</v>
      </c>
    </row>
    <row r="271" spans="1:7" x14ac:dyDescent="0.15">
      <c r="A271" s="446" t="s">
        <v>774</v>
      </c>
      <c r="B271" s="446" t="s">
        <v>773</v>
      </c>
      <c r="C271" s="447">
        <v>1510</v>
      </c>
      <c r="D271" s="447">
        <v>4757</v>
      </c>
      <c r="E271" s="447">
        <v>2271</v>
      </c>
      <c r="F271" s="447">
        <v>2486</v>
      </c>
      <c r="G271" s="448" t="s">
        <v>342</v>
      </c>
    </row>
    <row r="272" spans="1:7" x14ac:dyDescent="0.15">
      <c r="A272" s="452" t="s">
        <v>772</v>
      </c>
      <c r="B272" s="452" t="s">
        <v>771</v>
      </c>
      <c r="C272" s="450">
        <v>114</v>
      </c>
      <c r="D272" s="450">
        <v>396</v>
      </c>
      <c r="E272" s="450">
        <v>178</v>
      </c>
      <c r="F272" s="450">
        <v>218</v>
      </c>
      <c r="G272" s="451" t="s">
        <v>746</v>
      </c>
    </row>
    <row r="273" spans="1:7" x14ac:dyDescent="0.15">
      <c r="A273" s="452" t="s">
        <v>770</v>
      </c>
      <c r="B273" s="452" t="s">
        <v>769</v>
      </c>
      <c r="C273" s="450">
        <v>390</v>
      </c>
      <c r="D273" s="450">
        <v>1234</v>
      </c>
      <c r="E273" s="450">
        <v>588</v>
      </c>
      <c r="F273" s="450">
        <v>646</v>
      </c>
      <c r="G273" s="451" t="s">
        <v>746</v>
      </c>
    </row>
    <row r="274" spans="1:7" x14ac:dyDescent="0.15">
      <c r="A274" s="452" t="s">
        <v>768</v>
      </c>
      <c r="B274" s="452" t="s">
        <v>767</v>
      </c>
      <c r="C274" s="450">
        <v>420</v>
      </c>
      <c r="D274" s="450">
        <v>1296</v>
      </c>
      <c r="E274" s="450">
        <v>620</v>
      </c>
      <c r="F274" s="450">
        <v>676</v>
      </c>
      <c r="G274" s="451" t="s">
        <v>746</v>
      </c>
    </row>
    <row r="275" spans="1:7" x14ac:dyDescent="0.15">
      <c r="A275" s="452" t="s">
        <v>766</v>
      </c>
      <c r="B275" s="452" t="s">
        <v>765</v>
      </c>
      <c r="C275" s="450">
        <v>292</v>
      </c>
      <c r="D275" s="450">
        <v>952</v>
      </c>
      <c r="E275" s="450">
        <v>463</v>
      </c>
      <c r="F275" s="450">
        <v>489</v>
      </c>
      <c r="G275" s="451" t="s">
        <v>746</v>
      </c>
    </row>
    <row r="276" spans="1:7" x14ac:dyDescent="0.15">
      <c r="A276" s="452" t="s">
        <v>764</v>
      </c>
      <c r="B276" s="452" t="s">
        <v>763</v>
      </c>
      <c r="C276" s="450">
        <v>86</v>
      </c>
      <c r="D276" s="450">
        <v>250</v>
      </c>
      <c r="E276" s="450">
        <v>114</v>
      </c>
      <c r="F276" s="450">
        <v>136</v>
      </c>
      <c r="G276" s="451" t="s">
        <v>746</v>
      </c>
    </row>
    <row r="277" spans="1:7" x14ac:dyDescent="0.15">
      <c r="A277" s="452" t="s">
        <v>762</v>
      </c>
      <c r="B277" s="452" t="s">
        <v>761</v>
      </c>
      <c r="C277" s="450">
        <v>82</v>
      </c>
      <c r="D277" s="450">
        <v>224</v>
      </c>
      <c r="E277" s="450">
        <v>109</v>
      </c>
      <c r="F277" s="450">
        <v>115</v>
      </c>
      <c r="G277" s="451" t="s">
        <v>746</v>
      </c>
    </row>
    <row r="278" spans="1:7" x14ac:dyDescent="0.15">
      <c r="A278" s="452" t="s">
        <v>760</v>
      </c>
      <c r="B278" s="452" t="s">
        <v>759</v>
      </c>
      <c r="C278" s="450">
        <v>126</v>
      </c>
      <c r="D278" s="450">
        <v>405</v>
      </c>
      <c r="E278" s="450">
        <v>199</v>
      </c>
      <c r="F278" s="450">
        <v>206</v>
      </c>
      <c r="G278" s="451" t="s">
        <v>746</v>
      </c>
    </row>
    <row r="279" spans="1:7" x14ac:dyDescent="0.15">
      <c r="A279" s="452" t="s">
        <v>758</v>
      </c>
      <c r="B279" s="452" t="s">
        <v>757</v>
      </c>
      <c r="C279" s="450">
        <v>0</v>
      </c>
      <c r="D279" s="450">
        <v>0</v>
      </c>
      <c r="E279" s="450">
        <v>0</v>
      </c>
      <c r="F279" s="450">
        <v>0</v>
      </c>
      <c r="G279" s="451" t="s">
        <v>746</v>
      </c>
    </row>
    <row r="280" spans="1:7" x14ac:dyDescent="0.15">
      <c r="A280" s="452" t="s">
        <v>756</v>
      </c>
      <c r="B280" s="452" t="s">
        <v>755</v>
      </c>
      <c r="C280" s="450">
        <v>0</v>
      </c>
      <c r="D280" s="450">
        <v>0</v>
      </c>
      <c r="E280" s="450">
        <v>0</v>
      </c>
      <c r="F280" s="450">
        <v>0</v>
      </c>
      <c r="G280" s="451" t="s">
        <v>746</v>
      </c>
    </row>
    <row r="281" spans="1:7" x14ac:dyDescent="0.15">
      <c r="A281" s="452" t="s">
        <v>754</v>
      </c>
      <c r="B281" s="452" t="s">
        <v>753</v>
      </c>
      <c r="C281" s="450">
        <v>0</v>
      </c>
      <c r="D281" s="450">
        <v>0</v>
      </c>
      <c r="E281" s="450">
        <v>0</v>
      </c>
      <c r="F281" s="450">
        <v>0</v>
      </c>
      <c r="G281" s="451" t="s">
        <v>746</v>
      </c>
    </row>
    <row r="282" spans="1:7" x14ac:dyDescent="0.15">
      <c r="A282" s="452" t="s">
        <v>752</v>
      </c>
      <c r="B282" s="452" t="s">
        <v>751</v>
      </c>
      <c r="C282" s="450">
        <v>0</v>
      </c>
      <c r="D282" s="450">
        <v>0</v>
      </c>
      <c r="E282" s="450">
        <v>0</v>
      </c>
      <c r="F282" s="450">
        <v>0</v>
      </c>
      <c r="G282" s="451" t="s">
        <v>746</v>
      </c>
    </row>
    <row r="283" spans="1:7" x14ac:dyDescent="0.15">
      <c r="A283" s="452" t="s">
        <v>750</v>
      </c>
      <c r="B283" s="452" t="s">
        <v>749</v>
      </c>
      <c r="C283" s="450">
        <v>0</v>
      </c>
      <c r="D283" s="450">
        <v>0</v>
      </c>
      <c r="E283" s="450">
        <v>0</v>
      </c>
      <c r="F283" s="450">
        <v>0</v>
      </c>
      <c r="G283" s="451" t="s">
        <v>746</v>
      </c>
    </row>
    <row r="284" spans="1:7" x14ac:dyDescent="0.15">
      <c r="A284" s="452" t="s">
        <v>748</v>
      </c>
      <c r="B284" s="452" t="s">
        <v>747</v>
      </c>
      <c r="C284" s="450">
        <v>0</v>
      </c>
      <c r="D284" s="450">
        <v>0</v>
      </c>
      <c r="E284" s="450">
        <v>0</v>
      </c>
      <c r="F284" s="450">
        <v>0</v>
      </c>
      <c r="G284" s="451" t="s">
        <v>746</v>
      </c>
    </row>
    <row r="285" spans="1:7" x14ac:dyDescent="0.15">
      <c r="A285" s="446" t="s">
        <v>745</v>
      </c>
      <c r="B285" s="446" t="s">
        <v>744</v>
      </c>
      <c r="C285" s="447">
        <v>1117</v>
      </c>
      <c r="D285" s="447">
        <v>3638</v>
      </c>
      <c r="E285" s="447">
        <v>1756</v>
      </c>
      <c r="F285" s="447">
        <v>1882</v>
      </c>
      <c r="G285" s="448" t="s">
        <v>342</v>
      </c>
    </row>
    <row r="286" spans="1:7" x14ac:dyDescent="0.15">
      <c r="A286" s="452" t="s">
        <v>743</v>
      </c>
      <c r="B286" s="452" t="s">
        <v>742</v>
      </c>
      <c r="C286" s="450">
        <v>127</v>
      </c>
      <c r="D286" s="450">
        <v>454</v>
      </c>
      <c r="E286" s="450">
        <v>230</v>
      </c>
      <c r="F286" s="450">
        <v>224</v>
      </c>
      <c r="G286" s="451" t="s">
        <v>711</v>
      </c>
    </row>
    <row r="287" spans="1:7" x14ac:dyDescent="0.15">
      <c r="A287" s="452" t="s">
        <v>741</v>
      </c>
      <c r="B287" s="452" t="s">
        <v>740</v>
      </c>
      <c r="C287" s="450">
        <v>77</v>
      </c>
      <c r="D287" s="450">
        <v>339</v>
      </c>
      <c r="E287" s="450">
        <v>131</v>
      </c>
      <c r="F287" s="450">
        <v>208</v>
      </c>
      <c r="G287" s="451" t="s">
        <v>711</v>
      </c>
    </row>
    <row r="288" spans="1:7" x14ac:dyDescent="0.15">
      <c r="A288" s="452" t="s">
        <v>739</v>
      </c>
      <c r="B288" s="452" t="s">
        <v>738</v>
      </c>
      <c r="C288" s="450">
        <v>239</v>
      </c>
      <c r="D288" s="450">
        <v>662</v>
      </c>
      <c r="E288" s="450">
        <v>312</v>
      </c>
      <c r="F288" s="450">
        <v>350</v>
      </c>
      <c r="G288" s="451" t="s">
        <v>711</v>
      </c>
    </row>
    <row r="289" spans="1:7" x14ac:dyDescent="0.15">
      <c r="A289" s="452" t="s">
        <v>737</v>
      </c>
      <c r="B289" s="452" t="s">
        <v>736</v>
      </c>
      <c r="C289" s="450">
        <v>53</v>
      </c>
      <c r="D289" s="450">
        <v>170</v>
      </c>
      <c r="E289" s="450">
        <v>80</v>
      </c>
      <c r="F289" s="450">
        <v>90</v>
      </c>
      <c r="G289" s="451" t="s">
        <v>711</v>
      </c>
    </row>
    <row r="290" spans="1:7" x14ac:dyDescent="0.15">
      <c r="A290" s="452" t="s">
        <v>735</v>
      </c>
      <c r="B290" s="452" t="s">
        <v>734</v>
      </c>
      <c r="C290" s="450">
        <v>26</v>
      </c>
      <c r="D290" s="450">
        <v>86</v>
      </c>
      <c r="E290" s="450">
        <v>43</v>
      </c>
      <c r="F290" s="450">
        <v>43</v>
      </c>
      <c r="G290" s="451" t="s">
        <v>711</v>
      </c>
    </row>
    <row r="291" spans="1:7" x14ac:dyDescent="0.15">
      <c r="A291" s="452" t="s">
        <v>733</v>
      </c>
      <c r="B291" s="452" t="s">
        <v>732</v>
      </c>
      <c r="C291" s="450">
        <v>24</v>
      </c>
      <c r="D291" s="450">
        <v>73</v>
      </c>
      <c r="E291" s="450">
        <v>37</v>
      </c>
      <c r="F291" s="450">
        <v>36</v>
      </c>
      <c r="G291" s="451" t="s">
        <v>711</v>
      </c>
    </row>
    <row r="292" spans="1:7" x14ac:dyDescent="0.15">
      <c r="A292" s="452" t="s">
        <v>731</v>
      </c>
      <c r="B292" s="452" t="s">
        <v>730</v>
      </c>
      <c r="C292" s="450">
        <v>54</v>
      </c>
      <c r="D292" s="450">
        <v>177</v>
      </c>
      <c r="E292" s="450">
        <v>91</v>
      </c>
      <c r="F292" s="450">
        <v>86</v>
      </c>
      <c r="G292" s="451" t="s">
        <v>711</v>
      </c>
    </row>
    <row r="293" spans="1:7" x14ac:dyDescent="0.15">
      <c r="A293" s="452" t="s">
        <v>729</v>
      </c>
      <c r="B293" s="452" t="s">
        <v>728</v>
      </c>
      <c r="C293" s="450">
        <v>62</v>
      </c>
      <c r="D293" s="450">
        <v>202</v>
      </c>
      <c r="E293" s="450">
        <v>108</v>
      </c>
      <c r="F293" s="450">
        <v>94</v>
      </c>
      <c r="G293" s="451" t="s">
        <v>711</v>
      </c>
    </row>
    <row r="294" spans="1:7" x14ac:dyDescent="0.15">
      <c r="A294" s="452" t="s">
        <v>727</v>
      </c>
      <c r="B294" s="452" t="s">
        <v>726</v>
      </c>
      <c r="C294" s="450">
        <v>57</v>
      </c>
      <c r="D294" s="450">
        <v>193</v>
      </c>
      <c r="E294" s="450">
        <v>94</v>
      </c>
      <c r="F294" s="450">
        <v>99</v>
      </c>
      <c r="G294" s="451" t="s">
        <v>711</v>
      </c>
    </row>
    <row r="295" spans="1:7" x14ac:dyDescent="0.15">
      <c r="A295" s="452" t="s">
        <v>725</v>
      </c>
      <c r="B295" s="452" t="s">
        <v>724</v>
      </c>
      <c r="C295" s="450">
        <v>48</v>
      </c>
      <c r="D295" s="450">
        <v>165</v>
      </c>
      <c r="E295" s="450">
        <v>86</v>
      </c>
      <c r="F295" s="450">
        <v>79</v>
      </c>
      <c r="G295" s="451" t="s">
        <v>711</v>
      </c>
    </row>
    <row r="296" spans="1:7" x14ac:dyDescent="0.15">
      <c r="A296" s="452" t="s">
        <v>723</v>
      </c>
      <c r="B296" s="452" t="s">
        <v>722</v>
      </c>
      <c r="C296" s="450">
        <v>67</v>
      </c>
      <c r="D296" s="450">
        <v>206</v>
      </c>
      <c r="E296" s="450">
        <v>104</v>
      </c>
      <c r="F296" s="450">
        <v>102</v>
      </c>
      <c r="G296" s="451" t="s">
        <v>711</v>
      </c>
    </row>
    <row r="297" spans="1:7" x14ac:dyDescent="0.15">
      <c r="A297" s="452" t="s">
        <v>721</v>
      </c>
      <c r="B297" s="452" t="s">
        <v>720</v>
      </c>
      <c r="C297" s="450">
        <v>45</v>
      </c>
      <c r="D297" s="450">
        <v>140</v>
      </c>
      <c r="E297" s="450">
        <v>72</v>
      </c>
      <c r="F297" s="450">
        <v>68</v>
      </c>
      <c r="G297" s="451" t="s">
        <v>711</v>
      </c>
    </row>
    <row r="298" spans="1:7" x14ac:dyDescent="0.15">
      <c r="A298" s="452" t="s">
        <v>719</v>
      </c>
      <c r="B298" s="452" t="s">
        <v>718</v>
      </c>
      <c r="C298" s="450">
        <v>59</v>
      </c>
      <c r="D298" s="450">
        <v>199</v>
      </c>
      <c r="E298" s="450">
        <v>98</v>
      </c>
      <c r="F298" s="450">
        <v>101</v>
      </c>
      <c r="G298" s="451" t="s">
        <v>711</v>
      </c>
    </row>
    <row r="299" spans="1:7" x14ac:dyDescent="0.15">
      <c r="A299" s="452" t="s">
        <v>717</v>
      </c>
      <c r="B299" s="452" t="s">
        <v>716</v>
      </c>
      <c r="C299" s="450">
        <v>63</v>
      </c>
      <c r="D299" s="450">
        <v>215</v>
      </c>
      <c r="E299" s="450">
        <v>102</v>
      </c>
      <c r="F299" s="450">
        <v>113</v>
      </c>
      <c r="G299" s="451" t="s">
        <v>711</v>
      </c>
    </row>
    <row r="300" spans="1:7" x14ac:dyDescent="0.15">
      <c r="A300" s="452" t="s">
        <v>715</v>
      </c>
      <c r="B300" s="452" t="s">
        <v>714</v>
      </c>
      <c r="C300" s="450">
        <v>8</v>
      </c>
      <c r="D300" s="450">
        <v>9</v>
      </c>
      <c r="E300" s="450">
        <v>7</v>
      </c>
      <c r="F300" s="450">
        <v>2</v>
      </c>
      <c r="G300" s="451" t="s">
        <v>711</v>
      </c>
    </row>
    <row r="301" spans="1:7" x14ac:dyDescent="0.15">
      <c r="A301" s="452" t="s">
        <v>713</v>
      </c>
      <c r="B301" s="452" t="s">
        <v>712</v>
      </c>
      <c r="C301" s="450">
        <v>108</v>
      </c>
      <c r="D301" s="450">
        <v>348</v>
      </c>
      <c r="E301" s="450">
        <v>161</v>
      </c>
      <c r="F301" s="450">
        <v>187</v>
      </c>
      <c r="G301" s="451" t="s">
        <v>711</v>
      </c>
    </row>
    <row r="302" spans="1:7" x14ac:dyDescent="0.15">
      <c r="A302" s="446" t="s">
        <v>710</v>
      </c>
      <c r="B302" s="446" t="s">
        <v>709</v>
      </c>
      <c r="C302" s="447">
        <v>11181</v>
      </c>
      <c r="D302" s="447">
        <v>26270</v>
      </c>
      <c r="E302" s="447">
        <v>12417</v>
      </c>
      <c r="F302" s="447">
        <v>13853</v>
      </c>
      <c r="G302" s="448" t="s">
        <v>342</v>
      </c>
    </row>
    <row r="303" spans="1:7" x14ac:dyDescent="0.15">
      <c r="A303" s="452" t="s">
        <v>708</v>
      </c>
      <c r="B303" s="452" t="s">
        <v>707</v>
      </c>
      <c r="C303" s="450">
        <v>159</v>
      </c>
      <c r="D303" s="450">
        <v>417</v>
      </c>
      <c r="E303" s="450">
        <v>201</v>
      </c>
      <c r="F303" s="450">
        <v>216</v>
      </c>
      <c r="G303" s="451" t="s">
        <v>612</v>
      </c>
    </row>
    <row r="304" spans="1:7" x14ac:dyDescent="0.15">
      <c r="A304" s="452" t="s">
        <v>706</v>
      </c>
      <c r="B304" s="452" t="s">
        <v>705</v>
      </c>
      <c r="C304" s="450">
        <v>185</v>
      </c>
      <c r="D304" s="450">
        <v>423</v>
      </c>
      <c r="E304" s="450">
        <v>195</v>
      </c>
      <c r="F304" s="450">
        <v>228</v>
      </c>
      <c r="G304" s="451" t="s">
        <v>612</v>
      </c>
    </row>
    <row r="305" spans="1:7" x14ac:dyDescent="0.15">
      <c r="A305" s="452" t="s">
        <v>704</v>
      </c>
      <c r="B305" s="452" t="s">
        <v>703</v>
      </c>
      <c r="C305" s="450">
        <v>117</v>
      </c>
      <c r="D305" s="450">
        <v>310</v>
      </c>
      <c r="E305" s="450">
        <v>156</v>
      </c>
      <c r="F305" s="450">
        <v>154</v>
      </c>
      <c r="G305" s="451" t="s">
        <v>612</v>
      </c>
    </row>
    <row r="306" spans="1:7" x14ac:dyDescent="0.15">
      <c r="A306" s="452" t="s">
        <v>702</v>
      </c>
      <c r="B306" s="452" t="s">
        <v>701</v>
      </c>
      <c r="C306" s="450">
        <v>150</v>
      </c>
      <c r="D306" s="450">
        <v>339</v>
      </c>
      <c r="E306" s="450">
        <v>165</v>
      </c>
      <c r="F306" s="450">
        <v>174</v>
      </c>
      <c r="G306" s="451" t="s">
        <v>612</v>
      </c>
    </row>
    <row r="307" spans="1:7" x14ac:dyDescent="0.15">
      <c r="A307" s="452" t="s">
        <v>700</v>
      </c>
      <c r="B307" s="452" t="s">
        <v>699</v>
      </c>
      <c r="C307" s="450">
        <v>192</v>
      </c>
      <c r="D307" s="450">
        <v>497</v>
      </c>
      <c r="E307" s="450">
        <v>235</v>
      </c>
      <c r="F307" s="450">
        <v>262</v>
      </c>
      <c r="G307" s="451" t="s">
        <v>612</v>
      </c>
    </row>
    <row r="308" spans="1:7" x14ac:dyDescent="0.15">
      <c r="A308" s="452" t="s">
        <v>698</v>
      </c>
      <c r="B308" s="452" t="s">
        <v>697</v>
      </c>
      <c r="C308" s="450">
        <v>416</v>
      </c>
      <c r="D308" s="450">
        <v>1085</v>
      </c>
      <c r="E308" s="450">
        <v>502</v>
      </c>
      <c r="F308" s="450">
        <v>583</v>
      </c>
      <c r="G308" s="451" t="s">
        <v>612</v>
      </c>
    </row>
    <row r="309" spans="1:7" x14ac:dyDescent="0.15">
      <c r="A309" s="452" t="s">
        <v>696</v>
      </c>
      <c r="B309" s="452" t="s">
        <v>695</v>
      </c>
      <c r="C309" s="450">
        <v>233</v>
      </c>
      <c r="D309" s="450">
        <v>614</v>
      </c>
      <c r="E309" s="450">
        <v>306</v>
      </c>
      <c r="F309" s="450">
        <v>308</v>
      </c>
      <c r="G309" s="451" t="s">
        <v>612</v>
      </c>
    </row>
    <row r="310" spans="1:7" x14ac:dyDescent="0.15">
      <c r="A310" s="452" t="s">
        <v>694</v>
      </c>
      <c r="B310" s="452" t="s">
        <v>693</v>
      </c>
      <c r="C310" s="450">
        <v>72</v>
      </c>
      <c r="D310" s="450">
        <v>291</v>
      </c>
      <c r="E310" s="450">
        <v>122</v>
      </c>
      <c r="F310" s="450">
        <v>169</v>
      </c>
      <c r="G310" s="451" t="s">
        <v>612</v>
      </c>
    </row>
    <row r="311" spans="1:7" x14ac:dyDescent="0.15">
      <c r="A311" s="452" t="s">
        <v>692</v>
      </c>
      <c r="B311" s="452" t="s">
        <v>691</v>
      </c>
      <c r="C311" s="450">
        <v>122</v>
      </c>
      <c r="D311" s="450">
        <v>241</v>
      </c>
      <c r="E311" s="450">
        <v>111</v>
      </c>
      <c r="F311" s="450">
        <v>130</v>
      </c>
      <c r="G311" s="451" t="s">
        <v>612</v>
      </c>
    </row>
    <row r="312" spans="1:7" x14ac:dyDescent="0.15">
      <c r="A312" s="452" t="s">
        <v>690</v>
      </c>
      <c r="B312" s="452" t="s">
        <v>689</v>
      </c>
      <c r="C312" s="450">
        <v>141</v>
      </c>
      <c r="D312" s="450">
        <v>341</v>
      </c>
      <c r="E312" s="450">
        <v>153</v>
      </c>
      <c r="F312" s="450">
        <v>188</v>
      </c>
      <c r="G312" s="451" t="s">
        <v>612</v>
      </c>
    </row>
    <row r="313" spans="1:7" x14ac:dyDescent="0.15">
      <c r="A313" s="452" t="s">
        <v>688</v>
      </c>
      <c r="B313" s="452" t="s">
        <v>687</v>
      </c>
      <c r="C313" s="450">
        <v>242</v>
      </c>
      <c r="D313" s="450">
        <v>556</v>
      </c>
      <c r="E313" s="450">
        <v>262</v>
      </c>
      <c r="F313" s="450">
        <v>294</v>
      </c>
      <c r="G313" s="451" t="s">
        <v>612</v>
      </c>
    </row>
    <row r="314" spans="1:7" x14ac:dyDescent="0.15">
      <c r="A314" s="452" t="s">
        <v>686</v>
      </c>
      <c r="B314" s="452" t="s">
        <v>685</v>
      </c>
      <c r="C314" s="450">
        <v>319</v>
      </c>
      <c r="D314" s="450">
        <v>761</v>
      </c>
      <c r="E314" s="450">
        <v>367</v>
      </c>
      <c r="F314" s="450">
        <v>394</v>
      </c>
      <c r="G314" s="451" t="s">
        <v>612</v>
      </c>
    </row>
    <row r="315" spans="1:7" x14ac:dyDescent="0.15">
      <c r="A315" s="452" t="s">
        <v>684</v>
      </c>
      <c r="B315" s="452" t="s">
        <v>683</v>
      </c>
      <c r="C315" s="450">
        <v>88</v>
      </c>
      <c r="D315" s="450">
        <v>225</v>
      </c>
      <c r="E315" s="450">
        <v>84</v>
      </c>
      <c r="F315" s="450">
        <v>141</v>
      </c>
      <c r="G315" s="451" t="s">
        <v>612</v>
      </c>
    </row>
    <row r="316" spans="1:7" x14ac:dyDescent="0.15">
      <c r="A316" s="452" t="s">
        <v>682</v>
      </c>
      <c r="B316" s="452" t="s">
        <v>681</v>
      </c>
      <c r="C316" s="450">
        <v>260</v>
      </c>
      <c r="D316" s="450">
        <v>641</v>
      </c>
      <c r="E316" s="450">
        <v>297</v>
      </c>
      <c r="F316" s="450">
        <v>344</v>
      </c>
      <c r="G316" s="451" t="s">
        <v>612</v>
      </c>
    </row>
    <row r="317" spans="1:7" x14ac:dyDescent="0.15">
      <c r="A317" s="452" t="s">
        <v>680</v>
      </c>
      <c r="B317" s="452" t="s">
        <v>679</v>
      </c>
      <c r="C317" s="450">
        <v>162</v>
      </c>
      <c r="D317" s="450">
        <v>417</v>
      </c>
      <c r="E317" s="450">
        <v>197</v>
      </c>
      <c r="F317" s="450">
        <v>220</v>
      </c>
      <c r="G317" s="451" t="s">
        <v>612</v>
      </c>
    </row>
    <row r="318" spans="1:7" x14ac:dyDescent="0.15">
      <c r="A318" s="452" t="s">
        <v>678</v>
      </c>
      <c r="B318" s="452" t="s">
        <v>677</v>
      </c>
      <c r="C318" s="450">
        <v>84</v>
      </c>
      <c r="D318" s="450">
        <v>193</v>
      </c>
      <c r="E318" s="450">
        <v>90</v>
      </c>
      <c r="F318" s="450">
        <v>103</v>
      </c>
      <c r="G318" s="451" t="s">
        <v>612</v>
      </c>
    </row>
    <row r="319" spans="1:7" x14ac:dyDescent="0.15">
      <c r="A319" s="452" t="s">
        <v>676</v>
      </c>
      <c r="B319" s="452" t="s">
        <v>675</v>
      </c>
      <c r="C319" s="450">
        <v>331</v>
      </c>
      <c r="D319" s="450">
        <v>726</v>
      </c>
      <c r="E319" s="450">
        <v>326</v>
      </c>
      <c r="F319" s="450">
        <v>400</v>
      </c>
      <c r="G319" s="451" t="s">
        <v>612</v>
      </c>
    </row>
    <row r="320" spans="1:7" x14ac:dyDescent="0.15">
      <c r="A320" s="452" t="s">
        <v>674</v>
      </c>
      <c r="B320" s="452" t="s">
        <v>673</v>
      </c>
      <c r="C320" s="450">
        <v>234</v>
      </c>
      <c r="D320" s="450">
        <v>568</v>
      </c>
      <c r="E320" s="450">
        <v>251</v>
      </c>
      <c r="F320" s="450">
        <v>317</v>
      </c>
      <c r="G320" s="451" t="s">
        <v>612</v>
      </c>
    </row>
    <row r="321" spans="1:7" x14ac:dyDescent="0.15">
      <c r="A321" s="452" t="s">
        <v>672</v>
      </c>
      <c r="B321" s="452" t="s">
        <v>671</v>
      </c>
      <c r="C321" s="450">
        <v>55</v>
      </c>
      <c r="D321" s="450">
        <v>152</v>
      </c>
      <c r="E321" s="450">
        <v>72</v>
      </c>
      <c r="F321" s="450">
        <v>80</v>
      </c>
      <c r="G321" s="451" t="s">
        <v>612</v>
      </c>
    </row>
    <row r="322" spans="1:7" x14ac:dyDescent="0.15">
      <c r="A322" s="452" t="s">
        <v>670</v>
      </c>
      <c r="B322" s="452" t="s">
        <v>669</v>
      </c>
      <c r="C322" s="450">
        <v>46</v>
      </c>
      <c r="D322" s="450">
        <v>136</v>
      </c>
      <c r="E322" s="450">
        <v>63</v>
      </c>
      <c r="F322" s="450">
        <v>73</v>
      </c>
      <c r="G322" s="451" t="s">
        <v>612</v>
      </c>
    </row>
    <row r="323" spans="1:7" x14ac:dyDescent="0.15">
      <c r="A323" s="452" t="s">
        <v>668</v>
      </c>
      <c r="B323" s="452" t="s">
        <v>667</v>
      </c>
      <c r="C323" s="450">
        <v>489</v>
      </c>
      <c r="D323" s="450">
        <v>1194</v>
      </c>
      <c r="E323" s="450">
        <v>556</v>
      </c>
      <c r="F323" s="450">
        <v>638</v>
      </c>
      <c r="G323" s="451" t="s">
        <v>612</v>
      </c>
    </row>
    <row r="324" spans="1:7" x14ac:dyDescent="0.15">
      <c r="A324" s="452" t="s">
        <v>666</v>
      </c>
      <c r="B324" s="452" t="s">
        <v>665</v>
      </c>
      <c r="C324" s="450">
        <v>260</v>
      </c>
      <c r="D324" s="450">
        <v>552</v>
      </c>
      <c r="E324" s="450">
        <v>261</v>
      </c>
      <c r="F324" s="450">
        <v>291</v>
      </c>
      <c r="G324" s="451" t="s">
        <v>612</v>
      </c>
    </row>
    <row r="325" spans="1:7" x14ac:dyDescent="0.15">
      <c r="A325" s="452" t="s">
        <v>664</v>
      </c>
      <c r="B325" s="452" t="s">
        <v>663</v>
      </c>
      <c r="C325" s="450">
        <v>385</v>
      </c>
      <c r="D325" s="450">
        <v>769</v>
      </c>
      <c r="E325" s="450">
        <v>367</v>
      </c>
      <c r="F325" s="450">
        <v>402</v>
      </c>
      <c r="G325" s="451" t="s">
        <v>612</v>
      </c>
    </row>
    <row r="326" spans="1:7" x14ac:dyDescent="0.15">
      <c r="A326" s="452" t="s">
        <v>662</v>
      </c>
      <c r="B326" s="452" t="s">
        <v>661</v>
      </c>
      <c r="C326" s="450">
        <v>431</v>
      </c>
      <c r="D326" s="450">
        <v>1004</v>
      </c>
      <c r="E326" s="450">
        <v>467</v>
      </c>
      <c r="F326" s="450">
        <v>537</v>
      </c>
      <c r="G326" s="451" t="s">
        <v>612</v>
      </c>
    </row>
    <row r="327" spans="1:7" x14ac:dyDescent="0.15">
      <c r="A327" s="452" t="s">
        <v>660</v>
      </c>
      <c r="B327" s="452" t="s">
        <v>659</v>
      </c>
      <c r="C327" s="450">
        <v>273</v>
      </c>
      <c r="D327" s="450">
        <v>611</v>
      </c>
      <c r="E327" s="450">
        <v>278</v>
      </c>
      <c r="F327" s="450">
        <v>333</v>
      </c>
      <c r="G327" s="451" t="s">
        <v>612</v>
      </c>
    </row>
    <row r="328" spans="1:7" x14ac:dyDescent="0.15">
      <c r="A328" s="452" t="s">
        <v>658</v>
      </c>
      <c r="B328" s="452" t="s">
        <v>657</v>
      </c>
      <c r="C328" s="450">
        <v>354</v>
      </c>
      <c r="D328" s="450">
        <v>684</v>
      </c>
      <c r="E328" s="450">
        <v>336</v>
      </c>
      <c r="F328" s="450">
        <v>348</v>
      </c>
      <c r="G328" s="451" t="s">
        <v>612</v>
      </c>
    </row>
    <row r="329" spans="1:7" x14ac:dyDescent="0.15">
      <c r="A329" s="452" t="s">
        <v>656</v>
      </c>
      <c r="B329" s="452" t="s">
        <v>655</v>
      </c>
      <c r="C329" s="450">
        <v>16</v>
      </c>
      <c r="D329" s="450">
        <v>30</v>
      </c>
      <c r="E329" s="450">
        <v>15</v>
      </c>
      <c r="F329" s="450">
        <v>15</v>
      </c>
      <c r="G329" s="451" t="s">
        <v>612</v>
      </c>
    </row>
    <row r="330" spans="1:7" x14ac:dyDescent="0.15">
      <c r="A330" s="452" t="s">
        <v>654</v>
      </c>
      <c r="B330" s="452" t="s">
        <v>653</v>
      </c>
      <c r="C330" s="450">
        <v>225</v>
      </c>
      <c r="D330" s="450">
        <v>553</v>
      </c>
      <c r="E330" s="450">
        <v>264</v>
      </c>
      <c r="F330" s="450">
        <v>289</v>
      </c>
      <c r="G330" s="451" t="s">
        <v>612</v>
      </c>
    </row>
    <row r="331" spans="1:7" x14ac:dyDescent="0.15">
      <c r="A331" s="452" t="s">
        <v>652</v>
      </c>
      <c r="B331" s="452" t="s">
        <v>651</v>
      </c>
      <c r="C331" s="450">
        <v>40</v>
      </c>
      <c r="D331" s="450">
        <v>111</v>
      </c>
      <c r="E331" s="450">
        <v>56</v>
      </c>
      <c r="F331" s="450">
        <v>55</v>
      </c>
      <c r="G331" s="451" t="s">
        <v>612</v>
      </c>
    </row>
    <row r="332" spans="1:7" x14ac:dyDescent="0.15">
      <c r="A332" s="452" t="s">
        <v>650</v>
      </c>
      <c r="B332" s="452" t="s">
        <v>649</v>
      </c>
      <c r="C332" s="450">
        <v>216</v>
      </c>
      <c r="D332" s="450">
        <v>516</v>
      </c>
      <c r="E332" s="450">
        <v>242</v>
      </c>
      <c r="F332" s="450">
        <v>274</v>
      </c>
      <c r="G332" s="451" t="s">
        <v>612</v>
      </c>
    </row>
    <row r="333" spans="1:7" x14ac:dyDescent="0.15">
      <c r="A333" s="452" t="s">
        <v>648</v>
      </c>
      <c r="B333" s="452" t="s">
        <v>647</v>
      </c>
      <c r="C333" s="450">
        <v>287</v>
      </c>
      <c r="D333" s="450">
        <v>706</v>
      </c>
      <c r="E333" s="450">
        <v>322</v>
      </c>
      <c r="F333" s="450">
        <v>384</v>
      </c>
      <c r="G333" s="451" t="s">
        <v>612</v>
      </c>
    </row>
    <row r="334" spans="1:7" x14ac:dyDescent="0.15">
      <c r="A334" s="452" t="s">
        <v>646</v>
      </c>
      <c r="B334" s="452" t="s">
        <v>645</v>
      </c>
      <c r="C334" s="450">
        <v>304</v>
      </c>
      <c r="D334" s="450">
        <v>591</v>
      </c>
      <c r="E334" s="450">
        <v>267</v>
      </c>
      <c r="F334" s="450">
        <v>324</v>
      </c>
      <c r="G334" s="451" t="s">
        <v>612</v>
      </c>
    </row>
    <row r="335" spans="1:7" x14ac:dyDescent="0.15">
      <c r="A335" s="452" t="s">
        <v>644</v>
      </c>
      <c r="B335" s="452" t="s">
        <v>643</v>
      </c>
      <c r="C335" s="450">
        <v>237</v>
      </c>
      <c r="D335" s="450">
        <v>477</v>
      </c>
      <c r="E335" s="450">
        <v>193</v>
      </c>
      <c r="F335" s="450">
        <v>284</v>
      </c>
      <c r="G335" s="451" t="s">
        <v>612</v>
      </c>
    </row>
    <row r="336" spans="1:7" x14ac:dyDescent="0.15">
      <c r="A336" s="452" t="s">
        <v>642</v>
      </c>
      <c r="B336" s="452" t="s">
        <v>641</v>
      </c>
      <c r="C336" s="450">
        <v>250</v>
      </c>
      <c r="D336" s="450">
        <v>587</v>
      </c>
      <c r="E336" s="450">
        <v>273</v>
      </c>
      <c r="F336" s="450">
        <v>314</v>
      </c>
      <c r="G336" s="451" t="s">
        <v>612</v>
      </c>
    </row>
    <row r="337" spans="1:7" x14ac:dyDescent="0.15">
      <c r="A337" s="452" t="s">
        <v>640</v>
      </c>
      <c r="B337" s="452" t="s">
        <v>639</v>
      </c>
      <c r="C337" s="450">
        <v>237</v>
      </c>
      <c r="D337" s="450">
        <v>933</v>
      </c>
      <c r="E337" s="450">
        <v>524</v>
      </c>
      <c r="F337" s="450">
        <v>409</v>
      </c>
      <c r="G337" s="451" t="s">
        <v>612</v>
      </c>
    </row>
    <row r="338" spans="1:7" x14ac:dyDescent="0.15">
      <c r="A338" s="452" t="s">
        <v>638</v>
      </c>
      <c r="B338" s="452" t="s">
        <v>637</v>
      </c>
      <c r="C338" s="450">
        <v>133</v>
      </c>
      <c r="D338" s="450">
        <v>358</v>
      </c>
      <c r="E338" s="450">
        <v>174</v>
      </c>
      <c r="F338" s="450">
        <v>184</v>
      </c>
      <c r="G338" s="451" t="s">
        <v>612</v>
      </c>
    </row>
    <row r="339" spans="1:7" x14ac:dyDescent="0.15">
      <c r="A339" s="452" t="s">
        <v>636</v>
      </c>
      <c r="B339" s="452" t="s">
        <v>635</v>
      </c>
      <c r="C339" s="450">
        <v>214</v>
      </c>
      <c r="D339" s="450">
        <v>495</v>
      </c>
      <c r="E339" s="450">
        <v>241</v>
      </c>
      <c r="F339" s="450">
        <v>254</v>
      </c>
      <c r="G339" s="451" t="s">
        <v>612</v>
      </c>
    </row>
    <row r="340" spans="1:7" x14ac:dyDescent="0.15">
      <c r="A340" s="452" t="s">
        <v>634</v>
      </c>
      <c r="B340" s="452" t="s">
        <v>633</v>
      </c>
      <c r="C340" s="450">
        <v>354</v>
      </c>
      <c r="D340" s="450">
        <v>727</v>
      </c>
      <c r="E340" s="450">
        <v>345</v>
      </c>
      <c r="F340" s="450">
        <v>382</v>
      </c>
      <c r="G340" s="451" t="s">
        <v>612</v>
      </c>
    </row>
    <row r="341" spans="1:7" x14ac:dyDescent="0.15">
      <c r="A341" s="452" t="s">
        <v>632</v>
      </c>
      <c r="B341" s="452" t="s">
        <v>631</v>
      </c>
      <c r="C341" s="450">
        <v>262</v>
      </c>
      <c r="D341" s="450">
        <v>657</v>
      </c>
      <c r="E341" s="450">
        <v>295</v>
      </c>
      <c r="F341" s="450">
        <v>362</v>
      </c>
      <c r="G341" s="451" t="s">
        <v>612</v>
      </c>
    </row>
    <row r="342" spans="1:7" x14ac:dyDescent="0.15">
      <c r="A342" s="452" t="s">
        <v>630</v>
      </c>
      <c r="B342" s="452" t="s">
        <v>629</v>
      </c>
      <c r="C342" s="450">
        <v>273</v>
      </c>
      <c r="D342" s="450">
        <v>652</v>
      </c>
      <c r="E342" s="450">
        <v>311</v>
      </c>
      <c r="F342" s="450">
        <v>341</v>
      </c>
      <c r="G342" s="451" t="s">
        <v>612</v>
      </c>
    </row>
    <row r="343" spans="1:7" x14ac:dyDescent="0.15">
      <c r="A343" s="452" t="s">
        <v>628</v>
      </c>
      <c r="B343" s="452" t="s">
        <v>627</v>
      </c>
      <c r="C343" s="450">
        <v>206</v>
      </c>
      <c r="D343" s="450">
        <v>346</v>
      </c>
      <c r="E343" s="450">
        <v>190</v>
      </c>
      <c r="F343" s="450">
        <v>156</v>
      </c>
      <c r="G343" s="451" t="s">
        <v>612</v>
      </c>
    </row>
    <row r="344" spans="1:7" x14ac:dyDescent="0.15">
      <c r="A344" s="452" t="s">
        <v>626</v>
      </c>
      <c r="B344" s="452" t="s">
        <v>625</v>
      </c>
      <c r="C344" s="450">
        <v>302</v>
      </c>
      <c r="D344" s="450">
        <v>656</v>
      </c>
      <c r="E344" s="450">
        <v>336</v>
      </c>
      <c r="F344" s="450">
        <v>320</v>
      </c>
      <c r="G344" s="451" t="s">
        <v>612</v>
      </c>
    </row>
    <row r="345" spans="1:7" x14ac:dyDescent="0.15">
      <c r="A345" s="452" t="s">
        <v>624</v>
      </c>
      <c r="B345" s="452" t="s">
        <v>623</v>
      </c>
      <c r="C345" s="450">
        <v>584</v>
      </c>
      <c r="D345" s="450">
        <v>1207</v>
      </c>
      <c r="E345" s="450">
        <v>579</v>
      </c>
      <c r="F345" s="450">
        <v>628</v>
      </c>
      <c r="G345" s="451" t="s">
        <v>612</v>
      </c>
    </row>
    <row r="346" spans="1:7" x14ac:dyDescent="0.15">
      <c r="A346" s="452" t="s">
        <v>622</v>
      </c>
      <c r="B346" s="452" t="s">
        <v>621</v>
      </c>
      <c r="C346" s="450">
        <v>191</v>
      </c>
      <c r="D346" s="450">
        <v>416</v>
      </c>
      <c r="E346" s="450">
        <v>194</v>
      </c>
      <c r="F346" s="450">
        <v>222</v>
      </c>
      <c r="G346" s="451" t="s">
        <v>612</v>
      </c>
    </row>
    <row r="347" spans="1:7" x14ac:dyDescent="0.15">
      <c r="A347" s="452" t="s">
        <v>620</v>
      </c>
      <c r="B347" s="452" t="s">
        <v>619</v>
      </c>
      <c r="C347" s="450">
        <v>275</v>
      </c>
      <c r="D347" s="450">
        <v>676</v>
      </c>
      <c r="E347" s="450">
        <v>311</v>
      </c>
      <c r="F347" s="450">
        <v>365</v>
      </c>
      <c r="G347" s="451" t="s">
        <v>612</v>
      </c>
    </row>
    <row r="348" spans="1:7" x14ac:dyDescent="0.15">
      <c r="A348" s="452" t="s">
        <v>618</v>
      </c>
      <c r="B348" s="452" t="s">
        <v>617</v>
      </c>
      <c r="C348" s="450">
        <v>206</v>
      </c>
      <c r="D348" s="450">
        <v>464</v>
      </c>
      <c r="E348" s="450">
        <v>223</v>
      </c>
      <c r="F348" s="450">
        <v>241</v>
      </c>
      <c r="G348" s="451" t="s">
        <v>612</v>
      </c>
    </row>
    <row r="349" spans="1:7" x14ac:dyDescent="0.15">
      <c r="A349" s="452" t="s">
        <v>616</v>
      </c>
      <c r="B349" s="452" t="s">
        <v>615</v>
      </c>
      <c r="C349" s="450">
        <v>320</v>
      </c>
      <c r="D349" s="450">
        <v>717</v>
      </c>
      <c r="E349" s="450">
        <v>338</v>
      </c>
      <c r="F349" s="450">
        <v>379</v>
      </c>
      <c r="G349" s="451" t="s">
        <v>612</v>
      </c>
    </row>
    <row r="350" spans="1:7" x14ac:dyDescent="0.15">
      <c r="A350" s="452" t="s">
        <v>614</v>
      </c>
      <c r="B350" s="452" t="s">
        <v>613</v>
      </c>
      <c r="C350" s="450">
        <v>249</v>
      </c>
      <c r="D350" s="450">
        <v>648</v>
      </c>
      <c r="E350" s="450">
        <v>304</v>
      </c>
      <c r="F350" s="450">
        <v>344</v>
      </c>
      <c r="G350" s="451" t="s">
        <v>612</v>
      </c>
    </row>
    <row r="351" spans="1:7" x14ac:dyDescent="0.15">
      <c r="A351" s="446" t="s">
        <v>611</v>
      </c>
      <c r="B351" s="446" t="s">
        <v>610</v>
      </c>
      <c r="C351" s="447">
        <v>635</v>
      </c>
      <c r="D351" s="447">
        <v>2146</v>
      </c>
      <c r="E351" s="447">
        <v>991</v>
      </c>
      <c r="F351" s="447">
        <v>1155</v>
      </c>
      <c r="G351" s="448" t="s">
        <v>342</v>
      </c>
    </row>
    <row r="352" spans="1:7" x14ac:dyDescent="0.15">
      <c r="A352" s="452" t="s">
        <v>609</v>
      </c>
      <c r="B352" s="452" t="s">
        <v>608</v>
      </c>
      <c r="C352" s="450">
        <v>63</v>
      </c>
      <c r="D352" s="450">
        <v>209</v>
      </c>
      <c r="E352" s="450">
        <v>102</v>
      </c>
      <c r="F352" s="450">
        <v>107</v>
      </c>
      <c r="G352" s="451" t="s">
        <v>193</v>
      </c>
    </row>
    <row r="353" spans="1:7" x14ac:dyDescent="0.15">
      <c r="A353" s="452" t="s">
        <v>607</v>
      </c>
      <c r="B353" s="452" t="s">
        <v>606</v>
      </c>
      <c r="C353" s="450">
        <v>0</v>
      </c>
      <c r="D353" s="450">
        <v>0</v>
      </c>
      <c r="E353" s="450">
        <v>0</v>
      </c>
      <c r="F353" s="450">
        <v>0</v>
      </c>
      <c r="G353" s="451" t="s">
        <v>193</v>
      </c>
    </row>
    <row r="354" spans="1:7" x14ac:dyDescent="0.15">
      <c r="A354" s="452" t="s">
        <v>605</v>
      </c>
      <c r="B354" s="452" t="s">
        <v>604</v>
      </c>
      <c r="C354" s="450">
        <v>34</v>
      </c>
      <c r="D354" s="450">
        <v>124</v>
      </c>
      <c r="E354" s="450">
        <v>52</v>
      </c>
      <c r="F354" s="450">
        <v>72</v>
      </c>
      <c r="G354" s="451" t="s">
        <v>193</v>
      </c>
    </row>
    <row r="355" spans="1:7" x14ac:dyDescent="0.15">
      <c r="A355" s="452" t="s">
        <v>603</v>
      </c>
      <c r="B355" s="452" t="s">
        <v>602</v>
      </c>
      <c r="C355" s="450">
        <v>65</v>
      </c>
      <c r="D355" s="450">
        <v>192</v>
      </c>
      <c r="E355" s="450">
        <v>86</v>
      </c>
      <c r="F355" s="450">
        <v>106</v>
      </c>
      <c r="G355" s="451" t="s">
        <v>193</v>
      </c>
    </row>
    <row r="356" spans="1:7" x14ac:dyDescent="0.15">
      <c r="A356" s="452" t="s">
        <v>601</v>
      </c>
      <c r="B356" s="452" t="s">
        <v>600</v>
      </c>
      <c r="C356" s="450">
        <v>63</v>
      </c>
      <c r="D356" s="450">
        <v>211</v>
      </c>
      <c r="E356" s="450">
        <v>101</v>
      </c>
      <c r="F356" s="450">
        <v>110</v>
      </c>
      <c r="G356" s="451" t="s">
        <v>193</v>
      </c>
    </row>
    <row r="357" spans="1:7" x14ac:dyDescent="0.15">
      <c r="A357" s="452" t="s">
        <v>599</v>
      </c>
      <c r="B357" s="452" t="s">
        <v>598</v>
      </c>
      <c r="C357" s="450">
        <v>39</v>
      </c>
      <c r="D357" s="450">
        <v>136</v>
      </c>
      <c r="E357" s="450">
        <v>75</v>
      </c>
      <c r="F357" s="450">
        <v>61</v>
      </c>
      <c r="G357" s="451" t="s">
        <v>193</v>
      </c>
    </row>
    <row r="358" spans="1:7" x14ac:dyDescent="0.15">
      <c r="A358" s="452" t="s">
        <v>597</v>
      </c>
      <c r="B358" s="452" t="s">
        <v>596</v>
      </c>
      <c r="C358" s="450">
        <v>4</v>
      </c>
      <c r="D358" s="450">
        <v>88</v>
      </c>
      <c r="E358" s="450">
        <v>11</v>
      </c>
      <c r="F358" s="450">
        <v>77</v>
      </c>
      <c r="G358" s="451" t="s">
        <v>193</v>
      </c>
    </row>
    <row r="359" spans="1:7" x14ac:dyDescent="0.15">
      <c r="A359" s="452" t="s">
        <v>595</v>
      </c>
      <c r="B359" s="452" t="s">
        <v>594</v>
      </c>
      <c r="C359" s="450">
        <v>72</v>
      </c>
      <c r="D359" s="450">
        <v>240</v>
      </c>
      <c r="E359" s="450">
        <v>115</v>
      </c>
      <c r="F359" s="450">
        <v>125</v>
      </c>
      <c r="G359" s="451" t="s">
        <v>193</v>
      </c>
    </row>
    <row r="360" spans="1:7" x14ac:dyDescent="0.15">
      <c r="A360" s="452" t="s">
        <v>593</v>
      </c>
      <c r="B360" s="452" t="s">
        <v>592</v>
      </c>
      <c r="C360" s="450">
        <v>16</v>
      </c>
      <c r="D360" s="450">
        <v>45</v>
      </c>
      <c r="E360" s="450">
        <v>18</v>
      </c>
      <c r="F360" s="450">
        <v>27</v>
      </c>
      <c r="G360" s="451" t="s">
        <v>193</v>
      </c>
    </row>
    <row r="361" spans="1:7" x14ac:dyDescent="0.15">
      <c r="A361" s="452" t="s">
        <v>591</v>
      </c>
      <c r="B361" s="452" t="s">
        <v>590</v>
      </c>
      <c r="C361" s="450">
        <v>3</v>
      </c>
      <c r="D361" s="450">
        <v>6</v>
      </c>
      <c r="E361" s="450">
        <v>4</v>
      </c>
      <c r="F361" s="450">
        <v>2</v>
      </c>
      <c r="G361" s="451" t="s">
        <v>193</v>
      </c>
    </row>
    <row r="362" spans="1:7" x14ac:dyDescent="0.15">
      <c r="A362" s="452" t="s">
        <v>589</v>
      </c>
      <c r="B362" s="452" t="s">
        <v>588</v>
      </c>
      <c r="C362" s="450">
        <v>23</v>
      </c>
      <c r="D362" s="450">
        <v>77</v>
      </c>
      <c r="E362" s="450">
        <v>44</v>
      </c>
      <c r="F362" s="450">
        <v>33</v>
      </c>
      <c r="G362" s="451" t="s">
        <v>193</v>
      </c>
    </row>
    <row r="363" spans="1:7" x14ac:dyDescent="0.15">
      <c r="A363" s="452" t="s">
        <v>587</v>
      </c>
      <c r="B363" s="452" t="s">
        <v>586</v>
      </c>
      <c r="C363" s="450">
        <v>12</v>
      </c>
      <c r="D363" s="450">
        <v>41</v>
      </c>
      <c r="E363" s="450">
        <v>21</v>
      </c>
      <c r="F363" s="450">
        <v>20</v>
      </c>
      <c r="G363" s="451" t="s">
        <v>193</v>
      </c>
    </row>
    <row r="364" spans="1:7" x14ac:dyDescent="0.15">
      <c r="A364" s="452" t="s">
        <v>585</v>
      </c>
      <c r="B364" s="452" t="s">
        <v>584</v>
      </c>
      <c r="C364" s="450">
        <v>60</v>
      </c>
      <c r="D364" s="450">
        <v>178</v>
      </c>
      <c r="E364" s="450">
        <v>85</v>
      </c>
      <c r="F364" s="450">
        <v>93</v>
      </c>
      <c r="G364" s="451" t="s">
        <v>193</v>
      </c>
    </row>
    <row r="365" spans="1:7" x14ac:dyDescent="0.15">
      <c r="A365" s="452" t="s">
        <v>583</v>
      </c>
      <c r="B365" s="452" t="s">
        <v>582</v>
      </c>
      <c r="C365" s="450">
        <v>12</v>
      </c>
      <c r="D365" s="450">
        <v>43</v>
      </c>
      <c r="E365" s="450">
        <v>22</v>
      </c>
      <c r="F365" s="450">
        <v>21</v>
      </c>
      <c r="G365" s="451" t="s">
        <v>193</v>
      </c>
    </row>
    <row r="366" spans="1:7" x14ac:dyDescent="0.15">
      <c r="A366" s="452" t="s">
        <v>581</v>
      </c>
      <c r="B366" s="452" t="s">
        <v>580</v>
      </c>
      <c r="C366" s="450">
        <v>8</v>
      </c>
      <c r="D366" s="450">
        <v>20</v>
      </c>
      <c r="E366" s="450">
        <v>8</v>
      </c>
      <c r="F366" s="450">
        <v>12</v>
      </c>
      <c r="G366" s="451" t="s">
        <v>193</v>
      </c>
    </row>
    <row r="367" spans="1:7" x14ac:dyDescent="0.15">
      <c r="A367" s="452" t="s">
        <v>579</v>
      </c>
      <c r="B367" s="452" t="s">
        <v>578</v>
      </c>
      <c r="C367" s="450">
        <v>32</v>
      </c>
      <c r="D367" s="450">
        <v>92</v>
      </c>
      <c r="E367" s="450">
        <v>46</v>
      </c>
      <c r="F367" s="450">
        <v>46</v>
      </c>
      <c r="G367" s="451" t="s">
        <v>193</v>
      </c>
    </row>
    <row r="368" spans="1:7" x14ac:dyDescent="0.15">
      <c r="A368" s="452" t="s">
        <v>577</v>
      </c>
      <c r="B368" s="452" t="s">
        <v>576</v>
      </c>
      <c r="C368" s="450">
        <v>49</v>
      </c>
      <c r="D368" s="450">
        <v>168</v>
      </c>
      <c r="E368" s="450">
        <v>79</v>
      </c>
      <c r="F368" s="450">
        <v>89</v>
      </c>
      <c r="G368" s="451" t="s">
        <v>193</v>
      </c>
    </row>
    <row r="369" spans="1:7" x14ac:dyDescent="0.15">
      <c r="A369" s="452" t="s">
        <v>575</v>
      </c>
      <c r="B369" s="452" t="s">
        <v>574</v>
      </c>
      <c r="C369" s="450">
        <v>51</v>
      </c>
      <c r="D369" s="450">
        <v>183</v>
      </c>
      <c r="E369" s="450">
        <v>81</v>
      </c>
      <c r="F369" s="450">
        <v>102</v>
      </c>
      <c r="G369" s="451" t="s">
        <v>193</v>
      </c>
    </row>
    <row r="370" spans="1:7" x14ac:dyDescent="0.15">
      <c r="A370" s="452" t="s">
        <v>573</v>
      </c>
      <c r="B370" s="452" t="s">
        <v>572</v>
      </c>
      <c r="C370" s="450">
        <v>29</v>
      </c>
      <c r="D370" s="450">
        <v>93</v>
      </c>
      <c r="E370" s="450">
        <v>41</v>
      </c>
      <c r="F370" s="450">
        <v>52</v>
      </c>
      <c r="G370" s="451" t="s">
        <v>193</v>
      </c>
    </row>
    <row r="371" spans="1:7" x14ac:dyDescent="0.15">
      <c r="A371" s="446" t="s">
        <v>571</v>
      </c>
      <c r="B371" s="446" t="s">
        <v>570</v>
      </c>
      <c r="C371" s="447">
        <v>1747</v>
      </c>
      <c r="D371" s="447">
        <v>4853</v>
      </c>
      <c r="E371" s="447">
        <v>2313</v>
      </c>
      <c r="F371" s="447">
        <v>2540</v>
      </c>
      <c r="G371" s="448" t="s">
        <v>342</v>
      </c>
    </row>
    <row r="372" spans="1:7" x14ac:dyDescent="0.15">
      <c r="A372" s="452" t="s">
        <v>569</v>
      </c>
      <c r="B372" s="452" t="s">
        <v>568</v>
      </c>
      <c r="C372" s="450">
        <v>84</v>
      </c>
      <c r="D372" s="450">
        <v>287</v>
      </c>
      <c r="E372" s="450">
        <v>138</v>
      </c>
      <c r="F372" s="450">
        <v>149</v>
      </c>
      <c r="G372" s="451" t="s">
        <v>545</v>
      </c>
    </row>
    <row r="373" spans="1:7" x14ac:dyDescent="0.15">
      <c r="A373" s="452" t="s">
        <v>567</v>
      </c>
      <c r="B373" s="452" t="s">
        <v>566</v>
      </c>
      <c r="C373" s="450">
        <v>149</v>
      </c>
      <c r="D373" s="450">
        <v>451</v>
      </c>
      <c r="E373" s="450">
        <v>219</v>
      </c>
      <c r="F373" s="450">
        <v>232</v>
      </c>
      <c r="G373" s="451" t="s">
        <v>545</v>
      </c>
    </row>
    <row r="374" spans="1:7" x14ac:dyDescent="0.15">
      <c r="A374" s="452" t="s">
        <v>565</v>
      </c>
      <c r="B374" s="452" t="s">
        <v>564</v>
      </c>
      <c r="C374" s="450">
        <v>91</v>
      </c>
      <c r="D374" s="450">
        <v>298</v>
      </c>
      <c r="E374" s="450">
        <v>140</v>
      </c>
      <c r="F374" s="450">
        <v>158</v>
      </c>
      <c r="G374" s="451" t="s">
        <v>545</v>
      </c>
    </row>
    <row r="375" spans="1:7" x14ac:dyDescent="0.15">
      <c r="A375" s="452" t="s">
        <v>563</v>
      </c>
      <c r="B375" s="452" t="s">
        <v>562</v>
      </c>
      <c r="C375" s="450">
        <v>17</v>
      </c>
      <c r="D375" s="450">
        <v>38</v>
      </c>
      <c r="E375" s="450">
        <v>20</v>
      </c>
      <c r="F375" s="450">
        <v>18</v>
      </c>
      <c r="G375" s="451" t="s">
        <v>545</v>
      </c>
    </row>
    <row r="376" spans="1:7" x14ac:dyDescent="0.15">
      <c r="A376" s="452" t="s">
        <v>561</v>
      </c>
      <c r="B376" s="452" t="s">
        <v>560</v>
      </c>
      <c r="C376" s="450">
        <v>229</v>
      </c>
      <c r="D376" s="450">
        <v>627</v>
      </c>
      <c r="E376" s="450">
        <v>306</v>
      </c>
      <c r="F376" s="450">
        <v>321</v>
      </c>
      <c r="G376" s="451" t="s">
        <v>545</v>
      </c>
    </row>
    <row r="377" spans="1:7" x14ac:dyDescent="0.15">
      <c r="A377" s="452" t="s">
        <v>559</v>
      </c>
      <c r="B377" s="452" t="s">
        <v>558</v>
      </c>
      <c r="C377" s="450">
        <v>65</v>
      </c>
      <c r="D377" s="450">
        <v>199</v>
      </c>
      <c r="E377" s="450">
        <v>98</v>
      </c>
      <c r="F377" s="450">
        <v>101</v>
      </c>
      <c r="G377" s="451" t="s">
        <v>545</v>
      </c>
    </row>
    <row r="378" spans="1:7" x14ac:dyDescent="0.15">
      <c r="A378" s="452" t="s">
        <v>557</v>
      </c>
      <c r="B378" s="452" t="s">
        <v>556</v>
      </c>
      <c r="C378" s="450">
        <v>219</v>
      </c>
      <c r="D378" s="450">
        <v>529</v>
      </c>
      <c r="E378" s="450">
        <v>262</v>
      </c>
      <c r="F378" s="450">
        <v>267</v>
      </c>
      <c r="G378" s="451" t="s">
        <v>545</v>
      </c>
    </row>
    <row r="379" spans="1:7" x14ac:dyDescent="0.15">
      <c r="A379" s="452" t="s">
        <v>555</v>
      </c>
      <c r="B379" s="452" t="s">
        <v>554</v>
      </c>
      <c r="C379" s="450">
        <v>314</v>
      </c>
      <c r="D379" s="450">
        <v>814</v>
      </c>
      <c r="E379" s="450">
        <v>399</v>
      </c>
      <c r="F379" s="450">
        <v>415</v>
      </c>
      <c r="G379" s="451" t="s">
        <v>545</v>
      </c>
    </row>
    <row r="380" spans="1:7" x14ac:dyDescent="0.15">
      <c r="A380" s="452" t="s">
        <v>553</v>
      </c>
      <c r="B380" s="452" t="s">
        <v>552</v>
      </c>
      <c r="C380" s="450">
        <v>37</v>
      </c>
      <c r="D380" s="450">
        <v>123</v>
      </c>
      <c r="E380" s="450">
        <v>62</v>
      </c>
      <c r="F380" s="450">
        <v>61</v>
      </c>
      <c r="G380" s="451" t="s">
        <v>545</v>
      </c>
    </row>
    <row r="381" spans="1:7" x14ac:dyDescent="0.15">
      <c r="A381" s="452" t="s">
        <v>551</v>
      </c>
      <c r="B381" s="452" t="s">
        <v>550</v>
      </c>
      <c r="C381" s="450">
        <v>327</v>
      </c>
      <c r="D381" s="450">
        <v>707</v>
      </c>
      <c r="E381" s="450">
        <v>348</v>
      </c>
      <c r="F381" s="450">
        <v>359</v>
      </c>
      <c r="G381" s="451" t="s">
        <v>545</v>
      </c>
    </row>
    <row r="382" spans="1:7" x14ac:dyDescent="0.15">
      <c r="A382" s="452" t="s">
        <v>549</v>
      </c>
      <c r="B382" s="452" t="s">
        <v>548</v>
      </c>
      <c r="C382" s="450">
        <v>102</v>
      </c>
      <c r="D382" s="450">
        <v>260</v>
      </c>
      <c r="E382" s="450">
        <v>123</v>
      </c>
      <c r="F382" s="450">
        <v>137</v>
      </c>
      <c r="G382" s="451" t="s">
        <v>545</v>
      </c>
    </row>
    <row r="383" spans="1:7" x14ac:dyDescent="0.15">
      <c r="A383" s="452" t="s">
        <v>547</v>
      </c>
      <c r="B383" s="452" t="s">
        <v>546</v>
      </c>
      <c r="C383" s="450">
        <v>113</v>
      </c>
      <c r="D383" s="450">
        <v>520</v>
      </c>
      <c r="E383" s="450">
        <v>198</v>
      </c>
      <c r="F383" s="450">
        <v>322</v>
      </c>
      <c r="G383" s="451" t="s">
        <v>545</v>
      </c>
    </row>
    <row r="384" spans="1:7" x14ac:dyDescent="0.15">
      <c r="A384" s="446" t="s">
        <v>544</v>
      </c>
      <c r="B384" s="446" t="s">
        <v>543</v>
      </c>
      <c r="C384" s="447">
        <v>6790</v>
      </c>
      <c r="D384" s="447">
        <v>18525</v>
      </c>
      <c r="E384" s="447">
        <v>8788</v>
      </c>
      <c r="F384" s="447">
        <v>9737</v>
      </c>
      <c r="G384" s="448" t="s">
        <v>342</v>
      </c>
    </row>
    <row r="385" spans="1:7" x14ac:dyDescent="0.15">
      <c r="A385" s="452" t="s">
        <v>542</v>
      </c>
      <c r="B385" s="452" t="s">
        <v>541</v>
      </c>
      <c r="C385" s="450">
        <v>277</v>
      </c>
      <c r="D385" s="450">
        <v>694</v>
      </c>
      <c r="E385" s="450">
        <v>334</v>
      </c>
      <c r="F385" s="450">
        <v>360</v>
      </c>
      <c r="G385" s="451" t="s">
        <v>199</v>
      </c>
    </row>
    <row r="386" spans="1:7" x14ac:dyDescent="0.15">
      <c r="A386" s="452" t="s">
        <v>540</v>
      </c>
      <c r="B386" s="452" t="s">
        <v>539</v>
      </c>
      <c r="C386" s="450">
        <v>277</v>
      </c>
      <c r="D386" s="450">
        <v>728</v>
      </c>
      <c r="E386" s="450">
        <v>358</v>
      </c>
      <c r="F386" s="450">
        <v>370</v>
      </c>
      <c r="G386" s="451" t="s">
        <v>199</v>
      </c>
    </row>
    <row r="387" spans="1:7" x14ac:dyDescent="0.15">
      <c r="A387" s="449" t="s">
        <v>538</v>
      </c>
      <c r="B387" s="449" t="s">
        <v>537</v>
      </c>
      <c r="C387" s="450">
        <v>30</v>
      </c>
      <c r="D387" s="450">
        <v>69</v>
      </c>
      <c r="E387" s="450">
        <v>34</v>
      </c>
      <c r="F387" s="450">
        <v>35</v>
      </c>
      <c r="G387" s="451" t="s">
        <v>199</v>
      </c>
    </row>
    <row r="388" spans="1:7" x14ac:dyDescent="0.15">
      <c r="A388" s="452" t="s">
        <v>536</v>
      </c>
      <c r="B388" s="452" t="s">
        <v>535</v>
      </c>
      <c r="C388" s="450">
        <v>239</v>
      </c>
      <c r="D388" s="450">
        <v>573</v>
      </c>
      <c r="E388" s="450">
        <v>272</v>
      </c>
      <c r="F388" s="450">
        <v>301</v>
      </c>
      <c r="G388" s="451" t="s">
        <v>199</v>
      </c>
    </row>
    <row r="389" spans="1:7" x14ac:dyDescent="0.15">
      <c r="A389" s="452" t="s">
        <v>534</v>
      </c>
      <c r="B389" s="452" t="s">
        <v>533</v>
      </c>
      <c r="C389" s="450">
        <v>125</v>
      </c>
      <c r="D389" s="450">
        <v>281</v>
      </c>
      <c r="E389" s="450">
        <v>129</v>
      </c>
      <c r="F389" s="450">
        <v>152</v>
      </c>
      <c r="G389" s="451" t="s">
        <v>199</v>
      </c>
    </row>
    <row r="390" spans="1:7" x14ac:dyDescent="0.15">
      <c r="A390" s="452" t="s">
        <v>532</v>
      </c>
      <c r="B390" s="452" t="s">
        <v>531</v>
      </c>
      <c r="C390" s="450">
        <v>71</v>
      </c>
      <c r="D390" s="450">
        <v>179</v>
      </c>
      <c r="E390" s="450">
        <v>83</v>
      </c>
      <c r="F390" s="450">
        <v>96</v>
      </c>
      <c r="G390" s="451" t="s">
        <v>199</v>
      </c>
    </row>
    <row r="391" spans="1:7" x14ac:dyDescent="0.15">
      <c r="A391" s="452" t="s">
        <v>530</v>
      </c>
      <c r="B391" s="452" t="s">
        <v>529</v>
      </c>
      <c r="C391" s="450">
        <v>357</v>
      </c>
      <c r="D391" s="450">
        <v>869</v>
      </c>
      <c r="E391" s="450">
        <v>431</v>
      </c>
      <c r="F391" s="450">
        <v>438</v>
      </c>
      <c r="G391" s="451" t="s">
        <v>199</v>
      </c>
    </row>
    <row r="392" spans="1:7" x14ac:dyDescent="0.15">
      <c r="A392" s="452" t="s">
        <v>528</v>
      </c>
      <c r="B392" s="452" t="s">
        <v>527</v>
      </c>
      <c r="C392" s="450">
        <v>70</v>
      </c>
      <c r="D392" s="450">
        <v>186</v>
      </c>
      <c r="E392" s="450">
        <v>84</v>
      </c>
      <c r="F392" s="450">
        <v>102</v>
      </c>
      <c r="G392" s="451" t="s">
        <v>199</v>
      </c>
    </row>
    <row r="393" spans="1:7" x14ac:dyDescent="0.15">
      <c r="A393" s="452" t="s">
        <v>526</v>
      </c>
      <c r="B393" s="452" t="s">
        <v>525</v>
      </c>
      <c r="C393" s="450">
        <v>269</v>
      </c>
      <c r="D393" s="450">
        <v>768</v>
      </c>
      <c r="E393" s="450">
        <v>359</v>
      </c>
      <c r="F393" s="450">
        <v>409</v>
      </c>
      <c r="G393" s="451" t="s">
        <v>199</v>
      </c>
    </row>
    <row r="394" spans="1:7" x14ac:dyDescent="0.15">
      <c r="A394" s="452" t="s">
        <v>524</v>
      </c>
      <c r="B394" s="452" t="s">
        <v>523</v>
      </c>
      <c r="C394" s="450">
        <v>185</v>
      </c>
      <c r="D394" s="450">
        <v>519</v>
      </c>
      <c r="E394" s="450">
        <v>255</v>
      </c>
      <c r="F394" s="450">
        <v>264</v>
      </c>
      <c r="G394" s="451" t="s">
        <v>199</v>
      </c>
    </row>
    <row r="395" spans="1:7" x14ac:dyDescent="0.15">
      <c r="A395" s="452" t="s">
        <v>522</v>
      </c>
      <c r="B395" s="452" t="s">
        <v>521</v>
      </c>
      <c r="C395" s="450">
        <v>217</v>
      </c>
      <c r="D395" s="450">
        <v>637</v>
      </c>
      <c r="E395" s="450">
        <v>300</v>
      </c>
      <c r="F395" s="450">
        <v>337</v>
      </c>
      <c r="G395" s="451" t="s">
        <v>199</v>
      </c>
    </row>
    <row r="396" spans="1:7" x14ac:dyDescent="0.15">
      <c r="A396" s="452" t="s">
        <v>520</v>
      </c>
      <c r="B396" s="452" t="s">
        <v>519</v>
      </c>
      <c r="C396" s="450">
        <v>92</v>
      </c>
      <c r="D396" s="450">
        <v>273</v>
      </c>
      <c r="E396" s="450">
        <v>136</v>
      </c>
      <c r="F396" s="450">
        <v>137</v>
      </c>
      <c r="G396" s="451" t="s">
        <v>199</v>
      </c>
    </row>
    <row r="397" spans="1:7" x14ac:dyDescent="0.15">
      <c r="A397" s="449" t="s">
        <v>518</v>
      </c>
      <c r="B397" s="449" t="s">
        <v>517</v>
      </c>
      <c r="C397" s="450">
        <v>11</v>
      </c>
      <c r="D397" s="450">
        <v>31</v>
      </c>
      <c r="E397" s="450">
        <v>14</v>
      </c>
      <c r="F397" s="450">
        <v>17</v>
      </c>
      <c r="G397" s="451" t="s">
        <v>199</v>
      </c>
    </row>
    <row r="398" spans="1:7" x14ac:dyDescent="0.15">
      <c r="A398" s="449" t="s">
        <v>516</v>
      </c>
      <c r="B398" s="449" t="s">
        <v>515</v>
      </c>
      <c r="C398" s="450">
        <v>27</v>
      </c>
      <c r="D398" s="450">
        <v>97</v>
      </c>
      <c r="E398" s="450">
        <v>47</v>
      </c>
      <c r="F398" s="450">
        <v>50</v>
      </c>
      <c r="G398" s="451" t="s">
        <v>199</v>
      </c>
    </row>
    <row r="399" spans="1:7" x14ac:dyDescent="0.15">
      <c r="A399" s="452" t="s">
        <v>514</v>
      </c>
      <c r="B399" s="452" t="s">
        <v>513</v>
      </c>
      <c r="C399" s="450">
        <v>745</v>
      </c>
      <c r="D399" s="450">
        <v>2534</v>
      </c>
      <c r="E399" s="450">
        <v>1137</v>
      </c>
      <c r="F399" s="450">
        <v>1397</v>
      </c>
      <c r="G399" s="451" t="s">
        <v>199</v>
      </c>
    </row>
    <row r="400" spans="1:7" x14ac:dyDescent="0.15">
      <c r="A400" s="452" t="s">
        <v>512</v>
      </c>
      <c r="B400" s="452" t="s">
        <v>511</v>
      </c>
      <c r="C400" s="450">
        <v>304</v>
      </c>
      <c r="D400" s="450">
        <v>728</v>
      </c>
      <c r="E400" s="450">
        <v>337</v>
      </c>
      <c r="F400" s="450">
        <v>391</v>
      </c>
      <c r="G400" s="451" t="s">
        <v>199</v>
      </c>
    </row>
    <row r="401" spans="1:7" x14ac:dyDescent="0.15">
      <c r="A401" s="452" t="s">
        <v>510</v>
      </c>
      <c r="B401" s="452" t="s">
        <v>509</v>
      </c>
      <c r="C401" s="450">
        <v>187</v>
      </c>
      <c r="D401" s="450">
        <v>498</v>
      </c>
      <c r="E401" s="450">
        <v>245</v>
      </c>
      <c r="F401" s="450">
        <v>253</v>
      </c>
      <c r="G401" s="451" t="s">
        <v>199</v>
      </c>
    </row>
    <row r="402" spans="1:7" x14ac:dyDescent="0.15">
      <c r="A402" s="452" t="s">
        <v>508</v>
      </c>
      <c r="B402" s="452" t="s">
        <v>507</v>
      </c>
      <c r="C402" s="450">
        <v>146</v>
      </c>
      <c r="D402" s="450">
        <v>358</v>
      </c>
      <c r="E402" s="450">
        <v>176</v>
      </c>
      <c r="F402" s="450">
        <v>182</v>
      </c>
      <c r="G402" s="451" t="s">
        <v>199</v>
      </c>
    </row>
    <row r="403" spans="1:7" x14ac:dyDescent="0.15">
      <c r="A403" s="452" t="s">
        <v>506</v>
      </c>
      <c r="B403" s="452" t="s">
        <v>505</v>
      </c>
      <c r="C403" s="450">
        <v>130</v>
      </c>
      <c r="D403" s="450">
        <v>377</v>
      </c>
      <c r="E403" s="450">
        <v>195</v>
      </c>
      <c r="F403" s="450">
        <v>182</v>
      </c>
      <c r="G403" s="451" t="s">
        <v>199</v>
      </c>
    </row>
    <row r="404" spans="1:7" x14ac:dyDescent="0.15">
      <c r="A404" s="452" t="s">
        <v>504</v>
      </c>
      <c r="B404" s="452" t="s">
        <v>503</v>
      </c>
      <c r="C404" s="450">
        <v>26</v>
      </c>
      <c r="D404" s="450">
        <v>146</v>
      </c>
      <c r="E404" s="450">
        <v>96</v>
      </c>
      <c r="F404" s="450">
        <v>50</v>
      </c>
      <c r="G404" s="451" t="s">
        <v>199</v>
      </c>
    </row>
    <row r="405" spans="1:7" x14ac:dyDescent="0.15">
      <c r="A405" s="449" t="s">
        <v>502</v>
      </c>
      <c r="B405" s="449" t="s">
        <v>501</v>
      </c>
      <c r="C405" s="450">
        <v>0</v>
      </c>
      <c r="D405" s="450">
        <v>0</v>
      </c>
      <c r="E405" s="450">
        <v>0</v>
      </c>
      <c r="F405" s="450">
        <v>0</v>
      </c>
      <c r="G405" s="451" t="s">
        <v>199</v>
      </c>
    </row>
    <row r="406" spans="1:7" x14ac:dyDescent="0.15">
      <c r="A406" s="452" t="s">
        <v>500</v>
      </c>
      <c r="B406" s="452" t="s">
        <v>499</v>
      </c>
      <c r="C406" s="450">
        <v>28</v>
      </c>
      <c r="D406" s="450">
        <v>54</v>
      </c>
      <c r="E406" s="450">
        <v>26</v>
      </c>
      <c r="F406" s="450">
        <v>28</v>
      </c>
      <c r="G406" s="451" t="s">
        <v>199</v>
      </c>
    </row>
    <row r="407" spans="1:7" x14ac:dyDescent="0.15">
      <c r="A407" s="452" t="s">
        <v>498</v>
      </c>
      <c r="B407" s="452" t="s">
        <v>497</v>
      </c>
      <c r="C407" s="450">
        <v>156</v>
      </c>
      <c r="D407" s="450">
        <v>382</v>
      </c>
      <c r="E407" s="450">
        <v>188</v>
      </c>
      <c r="F407" s="450">
        <v>194</v>
      </c>
      <c r="G407" s="451" t="s">
        <v>199</v>
      </c>
    </row>
    <row r="408" spans="1:7" x14ac:dyDescent="0.15">
      <c r="A408" s="452" t="s">
        <v>496</v>
      </c>
      <c r="B408" s="452" t="s">
        <v>495</v>
      </c>
      <c r="C408" s="450">
        <v>211</v>
      </c>
      <c r="D408" s="450">
        <v>531</v>
      </c>
      <c r="E408" s="450">
        <v>251</v>
      </c>
      <c r="F408" s="450">
        <v>280</v>
      </c>
      <c r="G408" s="451" t="s">
        <v>199</v>
      </c>
    </row>
    <row r="409" spans="1:7" x14ac:dyDescent="0.15">
      <c r="A409" s="452" t="s">
        <v>494</v>
      </c>
      <c r="B409" s="452" t="s">
        <v>493</v>
      </c>
      <c r="C409" s="450">
        <v>425</v>
      </c>
      <c r="D409" s="450">
        <v>1068</v>
      </c>
      <c r="E409" s="450">
        <v>494</v>
      </c>
      <c r="F409" s="450">
        <v>574</v>
      </c>
      <c r="G409" s="451" t="s">
        <v>199</v>
      </c>
    </row>
    <row r="410" spans="1:7" x14ac:dyDescent="0.15">
      <c r="A410" s="452" t="s">
        <v>492</v>
      </c>
      <c r="B410" s="452" t="s">
        <v>491</v>
      </c>
      <c r="C410" s="450">
        <v>331</v>
      </c>
      <c r="D410" s="450">
        <v>838</v>
      </c>
      <c r="E410" s="450">
        <v>412</v>
      </c>
      <c r="F410" s="450">
        <v>426</v>
      </c>
      <c r="G410" s="451" t="s">
        <v>199</v>
      </c>
    </row>
    <row r="411" spans="1:7" x14ac:dyDescent="0.15">
      <c r="A411" s="452" t="s">
        <v>490</v>
      </c>
      <c r="B411" s="452" t="s">
        <v>489</v>
      </c>
      <c r="C411" s="450">
        <v>201</v>
      </c>
      <c r="D411" s="450">
        <v>562</v>
      </c>
      <c r="E411" s="450">
        <v>268</v>
      </c>
      <c r="F411" s="450">
        <v>294</v>
      </c>
      <c r="G411" s="451" t="s">
        <v>199</v>
      </c>
    </row>
    <row r="412" spans="1:7" x14ac:dyDescent="0.15">
      <c r="A412" s="452" t="s">
        <v>488</v>
      </c>
      <c r="B412" s="452" t="s">
        <v>487</v>
      </c>
      <c r="C412" s="450">
        <v>232</v>
      </c>
      <c r="D412" s="450">
        <v>572</v>
      </c>
      <c r="E412" s="450">
        <v>277</v>
      </c>
      <c r="F412" s="450">
        <v>295</v>
      </c>
      <c r="G412" s="451" t="s">
        <v>199</v>
      </c>
    </row>
    <row r="413" spans="1:7" x14ac:dyDescent="0.15">
      <c r="A413" s="449" t="s">
        <v>486</v>
      </c>
      <c r="B413" s="449" t="s">
        <v>485</v>
      </c>
      <c r="C413" s="450">
        <v>57</v>
      </c>
      <c r="D413" s="450">
        <v>171</v>
      </c>
      <c r="E413" s="450">
        <v>76</v>
      </c>
      <c r="F413" s="450">
        <v>95</v>
      </c>
      <c r="G413" s="451" t="s">
        <v>199</v>
      </c>
    </row>
    <row r="414" spans="1:7" x14ac:dyDescent="0.15">
      <c r="A414" s="452" t="s">
        <v>484</v>
      </c>
      <c r="B414" s="452" t="s">
        <v>483</v>
      </c>
      <c r="C414" s="450">
        <v>264</v>
      </c>
      <c r="D414" s="450">
        <v>660</v>
      </c>
      <c r="E414" s="450">
        <v>307</v>
      </c>
      <c r="F414" s="450">
        <v>353</v>
      </c>
      <c r="G414" s="451" t="s">
        <v>199</v>
      </c>
    </row>
    <row r="415" spans="1:7" x14ac:dyDescent="0.15">
      <c r="A415" s="452" t="s">
        <v>482</v>
      </c>
      <c r="B415" s="452" t="s">
        <v>481</v>
      </c>
      <c r="C415" s="450">
        <v>263</v>
      </c>
      <c r="D415" s="450">
        <v>791</v>
      </c>
      <c r="E415" s="450">
        <v>376</v>
      </c>
      <c r="F415" s="450">
        <v>415</v>
      </c>
      <c r="G415" s="451" t="s">
        <v>199</v>
      </c>
    </row>
    <row r="416" spans="1:7" x14ac:dyDescent="0.15">
      <c r="A416" s="452" t="s">
        <v>480</v>
      </c>
      <c r="B416" s="452" t="s">
        <v>479</v>
      </c>
      <c r="C416" s="450">
        <v>233</v>
      </c>
      <c r="D416" s="450">
        <v>623</v>
      </c>
      <c r="E416" s="450">
        <v>273</v>
      </c>
      <c r="F416" s="450">
        <v>350</v>
      </c>
      <c r="G416" s="451" t="s">
        <v>199</v>
      </c>
    </row>
    <row r="417" spans="1:7" x14ac:dyDescent="0.15">
      <c r="A417" s="452" t="s">
        <v>478</v>
      </c>
      <c r="B417" s="452" t="s">
        <v>477</v>
      </c>
      <c r="C417" s="450">
        <v>84</v>
      </c>
      <c r="D417" s="450">
        <v>293</v>
      </c>
      <c r="E417" s="450">
        <v>141</v>
      </c>
      <c r="F417" s="450">
        <v>152</v>
      </c>
      <c r="G417" s="451" t="s">
        <v>199</v>
      </c>
    </row>
    <row r="418" spans="1:7" x14ac:dyDescent="0.15">
      <c r="A418" s="452" t="s">
        <v>476</v>
      </c>
      <c r="B418" s="452" t="s">
        <v>475</v>
      </c>
      <c r="C418" s="450">
        <v>79</v>
      </c>
      <c r="D418" s="450">
        <v>226</v>
      </c>
      <c r="E418" s="450">
        <v>107</v>
      </c>
      <c r="F418" s="450">
        <v>119</v>
      </c>
      <c r="G418" s="451" t="s">
        <v>199</v>
      </c>
    </row>
    <row r="419" spans="1:7" x14ac:dyDescent="0.15">
      <c r="A419" s="452" t="s">
        <v>474</v>
      </c>
      <c r="B419" s="452" t="s">
        <v>473</v>
      </c>
      <c r="C419" s="450">
        <v>199</v>
      </c>
      <c r="D419" s="450">
        <v>555</v>
      </c>
      <c r="E419" s="450">
        <v>244</v>
      </c>
      <c r="F419" s="450">
        <v>311</v>
      </c>
      <c r="G419" s="451" t="s">
        <v>199</v>
      </c>
    </row>
    <row r="420" spans="1:7" x14ac:dyDescent="0.15">
      <c r="A420" s="452" t="s">
        <v>472</v>
      </c>
      <c r="B420" s="452" t="s">
        <v>471</v>
      </c>
      <c r="C420" s="450">
        <v>143</v>
      </c>
      <c r="D420" s="450">
        <v>409</v>
      </c>
      <c r="E420" s="450">
        <v>212</v>
      </c>
      <c r="F420" s="450">
        <v>197</v>
      </c>
      <c r="G420" s="451" t="s">
        <v>199</v>
      </c>
    </row>
    <row r="421" spans="1:7" x14ac:dyDescent="0.15">
      <c r="A421" s="452" t="s">
        <v>470</v>
      </c>
      <c r="B421" s="452" t="s">
        <v>469</v>
      </c>
      <c r="C421" s="450">
        <v>99</v>
      </c>
      <c r="D421" s="450">
        <v>245</v>
      </c>
      <c r="E421" s="450">
        <v>114</v>
      </c>
      <c r="F421" s="450">
        <v>131</v>
      </c>
      <c r="G421" s="451" t="s">
        <v>199</v>
      </c>
    </row>
    <row r="422" spans="1:7" x14ac:dyDescent="0.15">
      <c r="A422" s="446" t="s">
        <v>468</v>
      </c>
      <c r="B422" s="446" t="s">
        <v>467</v>
      </c>
      <c r="C422" s="447">
        <v>3007</v>
      </c>
      <c r="D422" s="447">
        <v>9191</v>
      </c>
      <c r="E422" s="447">
        <v>4352</v>
      </c>
      <c r="F422" s="447">
        <v>4839</v>
      </c>
      <c r="G422" s="448" t="s">
        <v>342</v>
      </c>
    </row>
    <row r="423" spans="1:7" x14ac:dyDescent="0.15">
      <c r="A423" s="452" t="s">
        <v>466</v>
      </c>
      <c r="B423" s="452" t="s">
        <v>465</v>
      </c>
      <c r="C423" s="450">
        <v>422</v>
      </c>
      <c r="D423" s="450">
        <v>1139</v>
      </c>
      <c r="E423" s="450">
        <v>537</v>
      </c>
      <c r="F423" s="450">
        <v>602</v>
      </c>
      <c r="G423" s="451" t="s">
        <v>197</v>
      </c>
    </row>
    <row r="424" spans="1:7" x14ac:dyDescent="0.15">
      <c r="A424" s="452" t="s">
        <v>464</v>
      </c>
      <c r="B424" s="452" t="s">
        <v>463</v>
      </c>
      <c r="C424" s="450">
        <v>132</v>
      </c>
      <c r="D424" s="450">
        <v>470</v>
      </c>
      <c r="E424" s="450">
        <v>228</v>
      </c>
      <c r="F424" s="450">
        <v>242</v>
      </c>
      <c r="G424" s="451" t="s">
        <v>197</v>
      </c>
    </row>
    <row r="425" spans="1:7" x14ac:dyDescent="0.15">
      <c r="A425" s="452" t="s">
        <v>462</v>
      </c>
      <c r="B425" s="452" t="s">
        <v>461</v>
      </c>
      <c r="C425" s="450">
        <v>76</v>
      </c>
      <c r="D425" s="450">
        <v>298</v>
      </c>
      <c r="E425" s="450">
        <v>140</v>
      </c>
      <c r="F425" s="450">
        <v>158</v>
      </c>
      <c r="G425" s="451" t="s">
        <v>197</v>
      </c>
    </row>
    <row r="426" spans="1:7" x14ac:dyDescent="0.15">
      <c r="A426" s="452" t="s">
        <v>460</v>
      </c>
      <c r="B426" s="452" t="s">
        <v>459</v>
      </c>
      <c r="C426" s="450">
        <v>993</v>
      </c>
      <c r="D426" s="450">
        <v>2788</v>
      </c>
      <c r="E426" s="450">
        <v>1257</v>
      </c>
      <c r="F426" s="450">
        <v>1531</v>
      </c>
      <c r="G426" s="451" t="s">
        <v>197</v>
      </c>
    </row>
    <row r="427" spans="1:7" x14ac:dyDescent="0.15">
      <c r="A427" s="452" t="s">
        <v>458</v>
      </c>
      <c r="B427" s="452" t="s">
        <v>457</v>
      </c>
      <c r="C427" s="450">
        <v>167</v>
      </c>
      <c r="D427" s="450">
        <v>423</v>
      </c>
      <c r="E427" s="450">
        <v>199</v>
      </c>
      <c r="F427" s="450">
        <v>224</v>
      </c>
      <c r="G427" s="451" t="s">
        <v>197</v>
      </c>
    </row>
    <row r="428" spans="1:7" x14ac:dyDescent="0.15">
      <c r="A428" s="452" t="s">
        <v>456</v>
      </c>
      <c r="B428" s="452" t="s">
        <v>455</v>
      </c>
      <c r="C428" s="450">
        <v>284</v>
      </c>
      <c r="D428" s="450">
        <v>716</v>
      </c>
      <c r="E428" s="450">
        <v>339</v>
      </c>
      <c r="F428" s="450">
        <v>377</v>
      </c>
      <c r="G428" s="451" t="s">
        <v>197</v>
      </c>
    </row>
    <row r="429" spans="1:7" x14ac:dyDescent="0.15">
      <c r="A429" s="452" t="s">
        <v>454</v>
      </c>
      <c r="B429" s="452" t="s">
        <v>452</v>
      </c>
      <c r="C429" s="450">
        <v>48</v>
      </c>
      <c r="D429" s="450">
        <v>154</v>
      </c>
      <c r="E429" s="450">
        <v>79</v>
      </c>
      <c r="F429" s="450">
        <v>75</v>
      </c>
      <c r="G429" s="451" t="s">
        <v>197</v>
      </c>
    </row>
    <row r="430" spans="1:7" x14ac:dyDescent="0.15">
      <c r="A430" s="452" t="s">
        <v>453</v>
      </c>
      <c r="B430" s="452" t="s">
        <v>452</v>
      </c>
      <c r="C430" s="450">
        <v>47</v>
      </c>
      <c r="D430" s="450">
        <v>164</v>
      </c>
      <c r="E430" s="450">
        <v>79</v>
      </c>
      <c r="F430" s="450">
        <v>85</v>
      </c>
      <c r="G430" s="451" t="s">
        <v>197</v>
      </c>
    </row>
    <row r="431" spans="1:7" x14ac:dyDescent="0.15">
      <c r="A431" s="452" t="s">
        <v>451</v>
      </c>
      <c r="B431" s="452" t="s">
        <v>449</v>
      </c>
      <c r="C431" s="450">
        <v>55</v>
      </c>
      <c r="D431" s="450">
        <v>202</v>
      </c>
      <c r="E431" s="450">
        <v>102</v>
      </c>
      <c r="F431" s="450">
        <v>100</v>
      </c>
      <c r="G431" s="451" t="s">
        <v>197</v>
      </c>
    </row>
    <row r="432" spans="1:7" x14ac:dyDescent="0.15">
      <c r="A432" s="452" t="s">
        <v>450</v>
      </c>
      <c r="B432" s="452" t="s">
        <v>449</v>
      </c>
      <c r="C432" s="450">
        <v>57</v>
      </c>
      <c r="D432" s="450">
        <v>193</v>
      </c>
      <c r="E432" s="450">
        <v>94</v>
      </c>
      <c r="F432" s="450">
        <v>99</v>
      </c>
      <c r="G432" s="451" t="s">
        <v>197</v>
      </c>
    </row>
    <row r="433" spans="1:7" x14ac:dyDescent="0.15">
      <c r="A433" s="452" t="s">
        <v>448</v>
      </c>
      <c r="B433" s="452" t="s">
        <v>447</v>
      </c>
      <c r="C433" s="450">
        <v>397</v>
      </c>
      <c r="D433" s="450">
        <v>1419</v>
      </c>
      <c r="E433" s="450">
        <v>714</v>
      </c>
      <c r="F433" s="450">
        <v>705</v>
      </c>
      <c r="G433" s="451" t="s">
        <v>197</v>
      </c>
    </row>
    <row r="434" spans="1:7" x14ac:dyDescent="0.15">
      <c r="A434" s="452" t="s">
        <v>446</v>
      </c>
      <c r="B434" s="452" t="s">
        <v>445</v>
      </c>
      <c r="C434" s="450">
        <v>250</v>
      </c>
      <c r="D434" s="450">
        <v>866</v>
      </c>
      <c r="E434" s="450">
        <v>429</v>
      </c>
      <c r="F434" s="450">
        <v>437</v>
      </c>
      <c r="G434" s="451" t="s">
        <v>197</v>
      </c>
    </row>
    <row r="435" spans="1:7" x14ac:dyDescent="0.15">
      <c r="A435" s="452" t="s">
        <v>444</v>
      </c>
      <c r="B435" s="452" t="s">
        <v>443</v>
      </c>
      <c r="C435" s="450">
        <v>68</v>
      </c>
      <c r="D435" s="450">
        <v>247</v>
      </c>
      <c r="E435" s="450">
        <v>123</v>
      </c>
      <c r="F435" s="450">
        <v>124</v>
      </c>
      <c r="G435" s="451" t="s">
        <v>197</v>
      </c>
    </row>
    <row r="436" spans="1:7" x14ac:dyDescent="0.15">
      <c r="A436" s="452" t="s">
        <v>442</v>
      </c>
      <c r="B436" s="452" t="s">
        <v>441</v>
      </c>
      <c r="C436" s="450">
        <v>11</v>
      </c>
      <c r="D436" s="450">
        <v>112</v>
      </c>
      <c r="E436" s="450">
        <v>32</v>
      </c>
      <c r="F436" s="450">
        <v>80</v>
      </c>
      <c r="G436" s="451" t="s">
        <v>197</v>
      </c>
    </row>
    <row r="437" spans="1:7" x14ac:dyDescent="0.15">
      <c r="A437" s="452" t="s">
        <v>440</v>
      </c>
      <c r="B437" s="452" t="s">
        <v>439</v>
      </c>
      <c r="C437" s="450">
        <v>0</v>
      </c>
      <c r="D437" s="450">
        <v>0</v>
      </c>
      <c r="E437" s="450">
        <v>0</v>
      </c>
      <c r="F437" s="450">
        <v>0</v>
      </c>
      <c r="G437" s="451" t="s">
        <v>197</v>
      </c>
    </row>
    <row r="438" spans="1:7" x14ac:dyDescent="0.15">
      <c r="A438" s="446" t="s">
        <v>438</v>
      </c>
      <c r="B438" s="446" t="s">
        <v>437</v>
      </c>
      <c r="C438" s="447">
        <v>555</v>
      </c>
      <c r="D438" s="447">
        <v>1865</v>
      </c>
      <c r="E438" s="447">
        <v>891</v>
      </c>
      <c r="F438" s="447">
        <v>974</v>
      </c>
      <c r="G438" s="448" t="s">
        <v>342</v>
      </c>
    </row>
    <row r="439" spans="1:7" x14ac:dyDescent="0.15">
      <c r="A439" s="452" t="s">
        <v>436</v>
      </c>
      <c r="B439" s="452" t="s">
        <v>435</v>
      </c>
      <c r="C439" s="450">
        <v>92</v>
      </c>
      <c r="D439" s="450">
        <v>312</v>
      </c>
      <c r="E439" s="450">
        <v>150</v>
      </c>
      <c r="F439" s="450">
        <v>162</v>
      </c>
      <c r="G439" s="451" t="s">
        <v>192</v>
      </c>
    </row>
    <row r="440" spans="1:7" x14ac:dyDescent="0.15">
      <c r="A440" s="453" t="s">
        <v>434</v>
      </c>
      <c r="B440" s="453" t="s">
        <v>433</v>
      </c>
      <c r="C440" s="450">
        <v>58</v>
      </c>
      <c r="D440" s="450">
        <v>215</v>
      </c>
      <c r="E440" s="450">
        <v>104</v>
      </c>
      <c r="F440" s="450">
        <v>111</v>
      </c>
      <c r="G440" s="451" t="s">
        <v>192</v>
      </c>
    </row>
    <row r="441" spans="1:7" x14ac:dyDescent="0.15">
      <c r="A441" s="452" t="s">
        <v>432</v>
      </c>
      <c r="B441" s="452" t="s">
        <v>431</v>
      </c>
      <c r="C441" s="450">
        <v>16</v>
      </c>
      <c r="D441" s="450">
        <v>51</v>
      </c>
      <c r="E441" s="450">
        <v>25</v>
      </c>
      <c r="F441" s="450">
        <v>26</v>
      </c>
      <c r="G441" s="451" t="s">
        <v>192</v>
      </c>
    </row>
    <row r="442" spans="1:7" x14ac:dyDescent="0.15">
      <c r="A442" s="452" t="s">
        <v>430</v>
      </c>
      <c r="B442" s="452" t="s">
        <v>429</v>
      </c>
      <c r="C442" s="450">
        <v>18</v>
      </c>
      <c r="D442" s="450">
        <v>43</v>
      </c>
      <c r="E442" s="450">
        <v>21</v>
      </c>
      <c r="F442" s="450">
        <v>22</v>
      </c>
      <c r="G442" s="451" t="s">
        <v>192</v>
      </c>
    </row>
    <row r="443" spans="1:7" x14ac:dyDescent="0.15">
      <c r="A443" s="452" t="s">
        <v>428</v>
      </c>
      <c r="B443" s="452" t="s">
        <v>427</v>
      </c>
      <c r="C443" s="450">
        <v>31</v>
      </c>
      <c r="D443" s="450">
        <v>132</v>
      </c>
      <c r="E443" s="450">
        <v>69</v>
      </c>
      <c r="F443" s="450">
        <v>63</v>
      </c>
      <c r="G443" s="451" t="s">
        <v>192</v>
      </c>
    </row>
    <row r="444" spans="1:7" x14ac:dyDescent="0.15">
      <c r="A444" s="449" t="s">
        <v>426</v>
      </c>
      <c r="B444" s="449" t="s">
        <v>425</v>
      </c>
      <c r="C444" s="450">
        <v>52</v>
      </c>
      <c r="D444" s="450">
        <v>174</v>
      </c>
      <c r="E444" s="450">
        <v>80</v>
      </c>
      <c r="F444" s="450">
        <v>94</v>
      </c>
      <c r="G444" s="451" t="s">
        <v>192</v>
      </c>
    </row>
    <row r="445" spans="1:7" x14ac:dyDescent="0.15">
      <c r="A445" s="452" t="s">
        <v>424</v>
      </c>
      <c r="B445" s="452" t="s">
        <v>423</v>
      </c>
      <c r="C445" s="450">
        <v>52</v>
      </c>
      <c r="D445" s="450">
        <v>171</v>
      </c>
      <c r="E445" s="450">
        <v>80</v>
      </c>
      <c r="F445" s="450">
        <v>91</v>
      </c>
      <c r="G445" s="451" t="s">
        <v>192</v>
      </c>
    </row>
    <row r="446" spans="1:7" x14ac:dyDescent="0.15">
      <c r="A446" s="452" t="s">
        <v>422</v>
      </c>
      <c r="B446" s="452" t="s">
        <v>421</v>
      </c>
      <c r="C446" s="450">
        <v>16</v>
      </c>
      <c r="D446" s="450">
        <v>41</v>
      </c>
      <c r="E446" s="450">
        <v>22</v>
      </c>
      <c r="F446" s="450">
        <v>19</v>
      </c>
      <c r="G446" s="451" t="s">
        <v>192</v>
      </c>
    </row>
    <row r="447" spans="1:7" x14ac:dyDescent="0.15">
      <c r="A447" s="452" t="s">
        <v>420</v>
      </c>
      <c r="B447" s="452" t="s">
        <v>419</v>
      </c>
      <c r="C447" s="450">
        <v>45</v>
      </c>
      <c r="D447" s="450">
        <v>155</v>
      </c>
      <c r="E447" s="450">
        <v>75</v>
      </c>
      <c r="F447" s="450">
        <v>80</v>
      </c>
      <c r="G447" s="451" t="s">
        <v>192</v>
      </c>
    </row>
    <row r="448" spans="1:7" x14ac:dyDescent="0.15">
      <c r="A448" s="452" t="s">
        <v>418</v>
      </c>
      <c r="B448" s="452" t="s">
        <v>417</v>
      </c>
      <c r="C448" s="450">
        <v>42</v>
      </c>
      <c r="D448" s="450">
        <v>146</v>
      </c>
      <c r="E448" s="450">
        <v>69</v>
      </c>
      <c r="F448" s="450">
        <v>77</v>
      </c>
      <c r="G448" s="451" t="s">
        <v>192</v>
      </c>
    </row>
    <row r="449" spans="1:7" x14ac:dyDescent="0.15">
      <c r="A449" s="452" t="s">
        <v>416</v>
      </c>
      <c r="B449" s="452" t="s">
        <v>415</v>
      </c>
      <c r="C449" s="450">
        <v>38</v>
      </c>
      <c r="D449" s="450">
        <v>124</v>
      </c>
      <c r="E449" s="450">
        <v>56</v>
      </c>
      <c r="F449" s="450">
        <v>68</v>
      </c>
      <c r="G449" s="451" t="s">
        <v>192</v>
      </c>
    </row>
    <row r="450" spans="1:7" x14ac:dyDescent="0.15">
      <c r="A450" s="452" t="s">
        <v>414</v>
      </c>
      <c r="B450" s="452" t="s">
        <v>413</v>
      </c>
      <c r="C450" s="450">
        <v>24</v>
      </c>
      <c r="D450" s="450">
        <v>86</v>
      </c>
      <c r="E450" s="450">
        <v>39</v>
      </c>
      <c r="F450" s="450">
        <v>47</v>
      </c>
      <c r="G450" s="451" t="s">
        <v>192</v>
      </c>
    </row>
    <row r="451" spans="1:7" x14ac:dyDescent="0.15">
      <c r="A451" s="452" t="s">
        <v>412</v>
      </c>
      <c r="B451" s="452" t="s">
        <v>411</v>
      </c>
      <c r="C451" s="450">
        <v>71</v>
      </c>
      <c r="D451" s="450">
        <v>215</v>
      </c>
      <c r="E451" s="450">
        <v>101</v>
      </c>
      <c r="F451" s="450">
        <v>114</v>
      </c>
      <c r="G451" s="451" t="s">
        <v>192</v>
      </c>
    </row>
    <row r="452" spans="1:7" x14ac:dyDescent="0.15">
      <c r="A452" s="446" t="s">
        <v>410</v>
      </c>
      <c r="B452" s="446" t="s">
        <v>409</v>
      </c>
      <c r="C452" s="447">
        <v>747</v>
      </c>
      <c r="D452" s="447">
        <v>2805</v>
      </c>
      <c r="E452" s="447">
        <v>1308</v>
      </c>
      <c r="F452" s="447">
        <v>1497</v>
      </c>
      <c r="G452" s="448" t="s">
        <v>342</v>
      </c>
    </row>
    <row r="453" spans="1:7" x14ac:dyDescent="0.15">
      <c r="A453" s="452" t="s">
        <v>408</v>
      </c>
      <c r="B453" s="452" t="s">
        <v>407</v>
      </c>
      <c r="C453" s="450">
        <v>0</v>
      </c>
      <c r="D453" s="450">
        <v>0</v>
      </c>
      <c r="E453" s="450">
        <v>0</v>
      </c>
      <c r="F453" s="450">
        <v>0</v>
      </c>
      <c r="G453" s="451" t="s">
        <v>382</v>
      </c>
    </row>
    <row r="454" spans="1:7" x14ac:dyDescent="0.15">
      <c r="A454" s="452" t="s">
        <v>406</v>
      </c>
      <c r="B454" s="452" t="s">
        <v>405</v>
      </c>
      <c r="C454" s="450">
        <v>87</v>
      </c>
      <c r="D454" s="450">
        <v>486</v>
      </c>
      <c r="E454" s="450">
        <v>202</v>
      </c>
      <c r="F454" s="450">
        <v>284</v>
      </c>
      <c r="G454" s="451" t="s">
        <v>382</v>
      </c>
    </row>
    <row r="455" spans="1:7" x14ac:dyDescent="0.15">
      <c r="A455" s="452" t="s">
        <v>404</v>
      </c>
      <c r="B455" s="452" t="s">
        <v>403</v>
      </c>
      <c r="C455" s="450">
        <v>137</v>
      </c>
      <c r="D455" s="450">
        <v>660</v>
      </c>
      <c r="E455" s="450">
        <v>279</v>
      </c>
      <c r="F455" s="450">
        <v>381</v>
      </c>
      <c r="G455" s="451" t="s">
        <v>382</v>
      </c>
    </row>
    <row r="456" spans="1:7" x14ac:dyDescent="0.15">
      <c r="A456" s="452" t="s">
        <v>402</v>
      </c>
      <c r="B456" s="452" t="s">
        <v>401</v>
      </c>
      <c r="C456" s="450">
        <v>83</v>
      </c>
      <c r="D456" s="450">
        <v>265</v>
      </c>
      <c r="E456" s="450">
        <v>132</v>
      </c>
      <c r="F456" s="450">
        <v>133</v>
      </c>
      <c r="G456" s="451" t="s">
        <v>382</v>
      </c>
    </row>
    <row r="457" spans="1:7" x14ac:dyDescent="0.15">
      <c r="A457" s="452" t="s">
        <v>400</v>
      </c>
      <c r="B457" s="452" t="s">
        <v>399</v>
      </c>
      <c r="C457" s="450">
        <v>26</v>
      </c>
      <c r="D457" s="450">
        <v>74</v>
      </c>
      <c r="E457" s="450">
        <v>36</v>
      </c>
      <c r="F457" s="450">
        <v>38</v>
      </c>
      <c r="G457" s="451" t="s">
        <v>382</v>
      </c>
    </row>
    <row r="458" spans="1:7" x14ac:dyDescent="0.15">
      <c r="A458" s="452" t="s">
        <v>398</v>
      </c>
      <c r="B458" s="452" t="s">
        <v>397</v>
      </c>
      <c r="C458" s="450">
        <v>57</v>
      </c>
      <c r="D458" s="450">
        <v>174</v>
      </c>
      <c r="E458" s="450">
        <v>85</v>
      </c>
      <c r="F458" s="450">
        <v>89</v>
      </c>
      <c r="G458" s="451" t="s">
        <v>382</v>
      </c>
    </row>
    <row r="459" spans="1:7" x14ac:dyDescent="0.15">
      <c r="A459" s="452" t="s">
        <v>396</v>
      </c>
      <c r="B459" s="452" t="s">
        <v>395</v>
      </c>
      <c r="C459" s="450">
        <v>45</v>
      </c>
      <c r="D459" s="450">
        <v>147</v>
      </c>
      <c r="E459" s="450">
        <v>73</v>
      </c>
      <c r="F459" s="450">
        <v>74</v>
      </c>
      <c r="G459" s="451" t="s">
        <v>382</v>
      </c>
    </row>
    <row r="460" spans="1:7" x14ac:dyDescent="0.15">
      <c r="A460" s="452" t="s">
        <v>394</v>
      </c>
      <c r="B460" s="452" t="s">
        <v>393</v>
      </c>
      <c r="C460" s="450">
        <v>22</v>
      </c>
      <c r="D460" s="450">
        <v>54</v>
      </c>
      <c r="E460" s="450">
        <v>28</v>
      </c>
      <c r="F460" s="450">
        <v>26</v>
      </c>
      <c r="G460" s="451" t="s">
        <v>382</v>
      </c>
    </row>
    <row r="461" spans="1:7" x14ac:dyDescent="0.15">
      <c r="A461" s="452" t="s">
        <v>392</v>
      </c>
      <c r="B461" s="452" t="s">
        <v>391</v>
      </c>
      <c r="C461" s="450">
        <v>34</v>
      </c>
      <c r="D461" s="450">
        <v>90</v>
      </c>
      <c r="E461" s="450">
        <v>46</v>
      </c>
      <c r="F461" s="450">
        <v>44</v>
      </c>
      <c r="G461" s="451" t="s">
        <v>382</v>
      </c>
    </row>
    <row r="462" spans="1:7" x14ac:dyDescent="0.15">
      <c r="A462" s="452" t="s">
        <v>390</v>
      </c>
      <c r="B462" s="452" t="s">
        <v>389</v>
      </c>
      <c r="C462" s="450">
        <v>123</v>
      </c>
      <c r="D462" s="450">
        <v>438</v>
      </c>
      <c r="E462" s="450">
        <v>219</v>
      </c>
      <c r="F462" s="450">
        <v>219</v>
      </c>
      <c r="G462" s="451" t="s">
        <v>382</v>
      </c>
    </row>
    <row r="463" spans="1:7" x14ac:dyDescent="0.15">
      <c r="A463" s="452" t="s">
        <v>388</v>
      </c>
      <c r="B463" s="452" t="s">
        <v>387</v>
      </c>
      <c r="C463" s="450">
        <v>47</v>
      </c>
      <c r="D463" s="450">
        <v>155</v>
      </c>
      <c r="E463" s="450">
        <v>78</v>
      </c>
      <c r="F463" s="450">
        <v>77</v>
      </c>
      <c r="G463" s="451" t="s">
        <v>382</v>
      </c>
    </row>
    <row r="464" spans="1:7" x14ac:dyDescent="0.15">
      <c r="A464" s="452" t="s">
        <v>386</v>
      </c>
      <c r="B464" s="452" t="s">
        <v>385</v>
      </c>
      <c r="C464" s="450">
        <v>44</v>
      </c>
      <c r="D464" s="450">
        <v>130</v>
      </c>
      <c r="E464" s="450">
        <v>62</v>
      </c>
      <c r="F464" s="450">
        <v>68</v>
      </c>
      <c r="G464" s="451" t="s">
        <v>382</v>
      </c>
    </row>
    <row r="465" spans="1:7" x14ac:dyDescent="0.15">
      <c r="A465" s="452" t="s">
        <v>384</v>
      </c>
      <c r="B465" s="452" t="s">
        <v>383</v>
      </c>
      <c r="C465" s="450">
        <v>42</v>
      </c>
      <c r="D465" s="450">
        <v>132</v>
      </c>
      <c r="E465" s="450">
        <v>68</v>
      </c>
      <c r="F465" s="450">
        <v>64</v>
      </c>
      <c r="G465" s="451" t="s">
        <v>382</v>
      </c>
    </row>
    <row r="466" spans="1:7" x14ac:dyDescent="0.15">
      <c r="A466" s="446" t="s">
        <v>381</v>
      </c>
      <c r="B466" s="446" t="s">
        <v>380</v>
      </c>
      <c r="C466" s="447">
        <v>388</v>
      </c>
      <c r="D466" s="447">
        <v>1305</v>
      </c>
      <c r="E466" s="447">
        <v>599</v>
      </c>
      <c r="F466" s="447">
        <v>706</v>
      </c>
      <c r="G466" s="448" t="s">
        <v>342</v>
      </c>
    </row>
    <row r="467" spans="1:7" x14ac:dyDescent="0.15">
      <c r="A467" s="452" t="s">
        <v>379</v>
      </c>
      <c r="B467" s="452" t="s">
        <v>378</v>
      </c>
      <c r="C467" s="450">
        <v>55</v>
      </c>
      <c r="D467" s="450">
        <v>163</v>
      </c>
      <c r="E467" s="450">
        <v>74</v>
      </c>
      <c r="F467" s="450">
        <v>89</v>
      </c>
      <c r="G467" s="451" t="s">
        <v>361</v>
      </c>
    </row>
    <row r="468" spans="1:7" x14ac:dyDescent="0.15">
      <c r="A468" s="452" t="s">
        <v>377</v>
      </c>
      <c r="B468" s="452" t="s">
        <v>376</v>
      </c>
      <c r="C468" s="450">
        <v>47</v>
      </c>
      <c r="D468" s="450">
        <v>152</v>
      </c>
      <c r="E468" s="450">
        <v>65</v>
      </c>
      <c r="F468" s="450">
        <v>87</v>
      </c>
      <c r="G468" s="451" t="s">
        <v>361</v>
      </c>
    </row>
    <row r="469" spans="1:7" x14ac:dyDescent="0.15">
      <c r="A469" s="452" t="s">
        <v>375</v>
      </c>
      <c r="B469" s="452" t="s">
        <v>374</v>
      </c>
      <c r="C469" s="450">
        <v>53</v>
      </c>
      <c r="D469" s="450">
        <v>152</v>
      </c>
      <c r="E469" s="450">
        <v>70</v>
      </c>
      <c r="F469" s="450">
        <v>82</v>
      </c>
      <c r="G469" s="451" t="s">
        <v>361</v>
      </c>
    </row>
    <row r="470" spans="1:7" x14ac:dyDescent="0.15">
      <c r="A470" s="452" t="s">
        <v>373</v>
      </c>
      <c r="B470" s="452" t="s">
        <v>372</v>
      </c>
      <c r="C470" s="450">
        <v>42</v>
      </c>
      <c r="D470" s="450">
        <v>135</v>
      </c>
      <c r="E470" s="450">
        <v>71</v>
      </c>
      <c r="F470" s="450">
        <v>64</v>
      </c>
      <c r="G470" s="451" t="s">
        <v>361</v>
      </c>
    </row>
    <row r="471" spans="1:7" x14ac:dyDescent="0.15">
      <c r="A471" s="452" t="s">
        <v>371</v>
      </c>
      <c r="B471" s="452" t="s">
        <v>370</v>
      </c>
      <c r="C471" s="450">
        <v>48</v>
      </c>
      <c r="D471" s="450">
        <v>145</v>
      </c>
      <c r="E471" s="450">
        <v>75</v>
      </c>
      <c r="F471" s="450">
        <v>70</v>
      </c>
      <c r="G471" s="451" t="s">
        <v>361</v>
      </c>
    </row>
    <row r="472" spans="1:7" x14ac:dyDescent="0.15">
      <c r="A472" s="452" t="s">
        <v>369</v>
      </c>
      <c r="B472" s="452" t="s">
        <v>368</v>
      </c>
      <c r="C472" s="450">
        <v>46</v>
      </c>
      <c r="D472" s="450">
        <v>227</v>
      </c>
      <c r="E472" s="450">
        <v>82</v>
      </c>
      <c r="F472" s="450">
        <v>145</v>
      </c>
      <c r="G472" s="451" t="s">
        <v>361</v>
      </c>
    </row>
    <row r="473" spans="1:7" x14ac:dyDescent="0.15">
      <c r="A473" s="452" t="s">
        <v>367</v>
      </c>
      <c r="B473" s="452" t="s">
        <v>366</v>
      </c>
      <c r="C473" s="450">
        <v>31</v>
      </c>
      <c r="D473" s="450">
        <v>114</v>
      </c>
      <c r="E473" s="450">
        <v>61</v>
      </c>
      <c r="F473" s="450">
        <v>53</v>
      </c>
      <c r="G473" s="451" t="s">
        <v>361</v>
      </c>
    </row>
    <row r="474" spans="1:7" x14ac:dyDescent="0.15">
      <c r="A474" s="452" t="s">
        <v>365</v>
      </c>
      <c r="B474" s="452" t="s">
        <v>364</v>
      </c>
      <c r="C474" s="450">
        <v>38</v>
      </c>
      <c r="D474" s="450">
        <v>123</v>
      </c>
      <c r="E474" s="450">
        <v>57</v>
      </c>
      <c r="F474" s="450">
        <v>66</v>
      </c>
      <c r="G474" s="451" t="s">
        <v>361</v>
      </c>
    </row>
    <row r="475" spans="1:7" x14ac:dyDescent="0.15">
      <c r="A475" s="452" t="s">
        <v>363</v>
      </c>
      <c r="B475" s="452" t="s">
        <v>362</v>
      </c>
      <c r="C475" s="450">
        <v>28</v>
      </c>
      <c r="D475" s="450">
        <v>94</v>
      </c>
      <c r="E475" s="450">
        <v>44</v>
      </c>
      <c r="F475" s="450">
        <v>50</v>
      </c>
      <c r="G475" s="451" t="s">
        <v>361</v>
      </c>
    </row>
    <row r="476" spans="1:7" x14ac:dyDescent="0.15">
      <c r="A476" s="446" t="s">
        <v>360</v>
      </c>
      <c r="B476" s="446" t="s">
        <v>359</v>
      </c>
      <c r="C476" s="447">
        <v>416</v>
      </c>
      <c r="D476" s="447">
        <v>1448</v>
      </c>
      <c r="E476" s="447">
        <v>706</v>
      </c>
      <c r="F476" s="447">
        <v>742</v>
      </c>
      <c r="G476" s="448" t="s">
        <v>342</v>
      </c>
    </row>
    <row r="477" spans="1:7" x14ac:dyDescent="0.15">
      <c r="A477" s="452" t="s">
        <v>358</v>
      </c>
      <c r="B477" s="452" t="s">
        <v>357</v>
      </c>
      <c r="C477" s="450">
        <v>78</v>
      </c>
      <c r="D477" s="450">
        <v>313</v>
      </c>
      <c r="E477" s="450">
        <v>145</v>
      </c>
      <c r="F477" s="450">
        <v>168</v>
      </c>
      <c r="G477" s="451" t="s">
        <v>196</v>
      </c>
    </row>
    <row r="478" spans="1:7" x14ac:dyDescent="0.15">
      <c r="A478" s="452" t="s">
        <v>356</v>
      </c>
      <c r="B478" s="452" t="s">
        <v>355</v>
      </c>
      <c r="C478" s="450">
        <v>117</v>
      </c>
      <c r="D478" s="450">
        <v>418</v>
      </c>
      <c r="E478" s="450">
        <v>208</v>
      </c>
      <c r="F478" s="450">
        <v>210</v>
      </c>
      <c r="G478" s="451" t="s">
        <v>196</v>
      </c>
    </row>
    <row r="479" spans="1:7" x14ac:dyDescent="0.15">
      <c r="A479" s="452" t="s">
        <v>354</v>
      </c>
      <c r="B479" s="452" t="s">
        <v>353</v>
      </c>
      <c r="C479" s="450">
        <v>59</v>
      </c>
      <c r="D479" s="450">
        <v>210</v>
      </c>
      <c r="E479" s="450">
        <v>107</v>
      </c>
      <c r="F479" s="450">
        <v>103</v>
      </c>
      <c r="G479" s="451" t="s">
        <v>196</v>
      </c>
    </row>
    <row r="480" spans="1:7" x14ac:dyDescent="0.15">
      <c r="A480" s="452" t="s">
        <v>352</v>
      </c>
      <c r="B480" s="452" t="s">
        <v>351</v>
      </c>
      <c r="C480" s="450">
        <v>34</v>
      </c>
      <c r="D480" s="450">
        <v>91</v>
      </c>
      <c r="E480" s="450">
        <v>48</v>
      </c>
      <c r="F480" s="450">
        <v>43</v>
      </c>
      <c r="G480" s="451" t="s">
        <v>196</v>
      </c>
    </row>
    <row r="481" spans="1:7" x14ac:dyDescent="0.15">
      <c r="A481" s="452" t="s">
        <v>350</v>
      </c>
      <c r="B481" s="452" t="s">
        <v>349</v>
      </c>
      <c r="C481" s="450">
        <v>69</v>
      </c>
      <c r="D481" s="450">
        <v>225</v>
      </c>
      <c r="E481" s="450">
        <v>103</v>
      </c>
      <c r="F481" s="450">
        <v>122</v>
      </c>
      <c r="G481" s="451" t="s">
        <v>196</v>
      </c>
    </row>
    <row r="482" spans="1:7" x14ac:dyDescent="0.15">
      <c r="A482" s="452" t="s">
        <v>348</v>
      </c>
      <c r="B482" s="452" t="s">
        <v>347</v>
      </c>
      <c r="C482" s="450">
        <v>52</v>
      </c>
      <c r="D482" s="450">
        <v>175</v>
      </c>
      <c r="E482" s="450">
        <v>88</v>
      </c>
      <c r="F482" s="450">
        <v>87</v>
      </c>
      <c r="G482" s="451" t="s">
        <v>196</v>
      </c>
    </row>
    <row r="483" spans="1:7" x14ac:dyDescent="0.15">
      <c r="A483" s="452" t="s">
        <v>346</v>
      </c>
      <c r="B483" s="452" t="s">
        <v>345</v>
      </c>
      <c r="C483" s="450">
        <v>7</v>
      </c>
      <c r="D483" s="450">
        <v>16</v>
      </c>
      <c r="E483" s="450">
        <v>7</v>
      </c>
      <c r="F483" s="450">
        <v>9</v>
      </c>
      <c r="G483" s="451" t="s">
        <v>196</v>
      </c>
    </row>
    <row r="484" spans="1:7" x14ac:dyDescent="0.15">
      <c r="A484" s="446" t="s">
        <v>344</v>
      </c>
      <c r="B484" s="446" t="s">
        <v>343</v>
      </c>
      <c r="C484" s="447">
        <v>7504</v>
      </c>
      <c r="D484" s="447">
        <v>17495</v>
      </c>
      <c r="E484" s="447">
        <v>8326</v>
      </c>
      <c r="F484" s="447">
        <v>9169</v>
      </c>
      <c r="G484" s="448" t="s">
        <v>342</v>
      </c>
    </row>
    <row r="485" spans="1:7" x14ac:dyDescent="0.15">
      <c r="A485" s="452" t="s">
        <v>341</v>
      </c>
      <c r="B485" s="452" t="s">
        <v>340</v>
      </c>
      <c r="C485" s="450">
        <v>195</v>
      </c>
      <c r="D485" s="450">
        <v>250</v>
      </c>
      <c r="E485" s="450">
        <v>124</v>
      </c>
      <c r="F485" s="450">
        <v>126</v>
      </c>
      <c r="G485" s="451" t="s">
        <v>279</v>
      </c>
    </row>
    <row r="486" spans="1:7" x14ac:dyDescent="0.15">
      <c r="A486" s="452" t="s">
        <v>339</v>
      </c>
      <c r="B486" s="452" t="s">
        <v>338</v>
      </c>
      <c r="C486" s="450">
        <v>276</v>
      </c>
      <c r="D486" s="450">
        <v>673</v>
      </c>
      <c r="E486" s="450">
        <v>277</v>
      </c>
      <c r="F486" s="450">
        <v>396</v>
      </c>
      <c r="G486" s="451" t="s">
        <v>279</v>
      </c>
    </row>
    <row r="487" spans="1:7" x14ac:dyDescent="0.15">
      <c r="A487" s="452" t="s">
        <v>337</v>
      </c>
      <c r="B487" s="452" t="s">
        <v>336</v>
      </c>
      <c r="C487" s="450">
        <v>198</v>
      </c>
      <c r="D487" s="450">
        <v>393</v>
      </c>
      <c r="E487" s="450">
        <v>193</v>
      </c>
      <c r="F487" s="450">
        <v>200</v>
      </c>
      <c r="G487" s="451" t="s">
        <v>279</v>
      </c>
    </row>
    <row r="488" spans="1:7" x14ac:dyDescent="0.15">
      <c r="A488" s="452" t="s">
        <v>335</v>
      </c>
      <c r="B488" s="452" t="s">
        <v>334</v>
      </c>
      <c r="C488" s="450">
        <v>236</v>
      </c>
      <c r="D488" s="450">
        <v>558</v>
      </c>
      <c r="E488" s="450">
        <v>281</v>
      </c>
      <c r="F488" s="450">
        <v>277</v>
      </c>
      <c r="G488" s="451" t="s">
        <v>279</v>
      </c>
    </row>
    <row r="489" spans="1:7" x14ac:dyDescent="0.15">
      <c r="A489" s="452" t="s">
        <v>333</v>
      </c>
      <c r="B489" s="452" t="s">
        <v>332</v>
      </c>
      <c r="C489" s="450">
        <v>401</v>
      </c>
      <c r="D489" s="450">
        <v>986</v>
      </c>
      <c r="E489" s="450">
        <v>472</v>
      </c>
      <c r="F489" s="450">
        <v>514</v>
      </c>
      <c r="G489" s="451" t="s">
        <v>279</v>
      </c>
    </row>
    <row r="490" spans="1:7" x14ac:dyDescent="0.15">
      <c r="A490" s="452" t="s">
        <v>331</v>
      </c>
      <c r="B490" s="452" t="s">
        <v>330</v>
      </c>
      <c r="C490" s="450">
        <v>69</v>
      </c>
      <c r="D490" s="450">
        <v>132</v>
      </c>
      <c r="E490" s="450">
        <v>64</v>
      </c>
      <c r="F490" s="450">
        <v>68</v>
      </c>
      <c r="G490" s="451" t="s">
        <v>279</v>
      </c>
    </row>
    <row r="491" spans="1:7" x14ac:dyDescent="0.15">
      <c r="A491" s="452" t="s">
        <v>329</v>
      </c>
      <c r="B491" s="452" t="s">
        <v>328</v>
      </c>
      <c r="C491" s="450">
        <v>139</v>
      </c>
      <c r="D491" s="450">
        <v>229</v>
      </c>
      <c r="E491" s="450">
        <v>94</v>
      </c>
      <c r="F491" s="450">
        <v>135</v>
      </c>
      <c r="G491" s="451" t="s">
        <v>279</v>
      </c>
    </row>
    <row r="492" spans="1:7" x14ac:dyDescent="0.15">
      <c r="A492" s="452" t="s">
        <v>327</v>
      </c>
      <c r="B492" s="452" t="s">
        <v>326</v>
      </c>
      <c r="C492" s="450">
        <v>186</v>
      </c>
      <c r="D492" s="450">
        <v>339</v>
      </c>
      <c r="E492" s="450">
        <v>178</v>
      </c>
      <c r="F492" s="450">
        <v>161</v>
      </c>
      <c r="G492" s="451" t="s">
        <v>279</v>
      </c>
    </row>
    <row r="493" spans="1:7" x14ac:dyDescent="0.15">
      <c r="A493" s="452" t="s">
        <v>325</v>
      </c>
      <c r="B493" s="452" t="s">
        <v>324</v>
      </c>
      <c r="C493" s="450">
        <v>429</v>
      </c>
      <c r="D493" s="450">
        <v>718</v>
      </c>
      <c r="E493" s="450">
        <v>353</v>
      </c>
      <c r="F493" s="450">
        <v>365</v>
      </c>
      <c r="G493" s="451" t="s">
        <v>279</v>
      </c>
    </row>
    <row r="494" spans="1:7" x14ac:dyDescent="0.15">
      <c r="A494" s="452" t="s">
        <v>323</v>
      </c>
      <c r="B494" s="452" t="s">
        <v>322</v>
      </c>
      <c r="C494" s="450">
        <v>185</v>
      </c>
      <c r="D494" s="450">
        <v>384</v>
      </c>
      <c r="E494" s="450">
        <v>178</v>
      </c>
      <c r="F494" s="450">
        <v>206</v>
      </c>
      <c r="G494" s="451" t="s">
        <v>279</v>
      </c>
    </row>
    <row r="495" spans="1:7" x14ac:dyDescent="0.15">
      <c r="A495" s="452" t="s">
        <v>321</v>
      </c>
      <c r="B495" s="452" t="s">
        <v>320</v>
      </c>
      <c r="C495" s="450">
        <v>199</v>
      </c>
      <c r="D495" s="450">
        <v>736</v>
      </c>
      <c r="E495" s="450">
        <v>336</v>
      </c>
      <c r="F495" s="450">
        <v>400</v>
      </c>
      <c r="G495" s="451" t="s">
        <v>279</v>
      </c>
    </row>
    <row r="496" spans="1:7" x14ac:dyDescent="0.15">
      <c r="A496" s="452" t="s">
        <v>319</v>
      </c>
      <c r="B496" s="452" t="s">
        <v>318</v>
      </c>
      <c r="C496" s="450">
        <v>281</v>
      </c>
      <c r="D496" s="450">
        <v>494</v>
      </c>
      <c r="E496" s="450">
        <v>259</v>
      </c>
      <c r="F496" s="450">
        <v>235</v>
      </c>
      <c r="G496" s="451" t="s">
        <v>279</v>
      </c>
    </row>
    <row r="497" spans="1:7" x14ac:dyDescent="0.15">
      <c r="A497" s="452" t="s">
        <v>317</v>
      </c>
      <c r="B497" s="452" t="s">
        <v>316</v>
      </c>
      <c r="C497" s="450">
        <v>709</v>
      </c>
      <c r="D497" s="450">
        <v>1995</v>
      </c>
      <c r="E497" s="450">
        <v>940</v>
      </c>
      <c r="F497" s="450">
        <v>1055</v>
      </c>
      <c r="G497" s="451" t="s">
        <v>279</v>
      </c>
    </row>
    <row r="498" spans="1:7" x14ac:dyDescent="0.15">
      <c r="A498" s="452" t="s">
        <v>315</v>
      </c>
      <c r="B498" s="452" t="s">
        <v>314</v>
      </c>
      <c r="C498" s="450">
        <v>695</v>
      </c>
      <c r="D498" s="450">
        <v>1988</v>
      </c>
      <c r="E498" s="450">
        <v>926</v>
      </c>
      <c r="F498" s="450">
        <v>1062</v>
      </c>
      <c r="G498" s="451" t="s">
        <v>279</v>
      </c>
    </row>
    <row r="499" spans="1:7" x14ac:dyDescent="0.15">
      <c r="A499" s="452" t="s">
        <v>313</v>
      </c>
      <c r="B499" s="452" t="s">
        <v>312</v>
      </c>
      <c r="C499" s="450">
        <v>29</v>
      </c>
      <c r="D499" s="450">
        <v>89</v>
      </c>
      <c r="E499" s="450">
        <v>44</v>
      </c>
      <c r="F499" s="450">
        <v>45</v>
      </c>
      <c r="G499" s="451" t="s">
        <v>279</v>
      </c>
    </row>
    <row r="500" spans="1:7" x14ac:dyDescent="0.15">
      <c r="A500" s="452" t="s">
        <v>311</v>
      </c>
      <c r="B500" s="452" t="s">
        <v>310</v>
      </c>
      <c r="C500" s="450">
        <v>50</v>
      </c>
      <c r="D500" s="450">
        <v>137</v>
      </c>
      <c r="E500" s="450">
        <v>65</v>
      </c>
      <c r="F500" s="450">
        <v>72</v>
      </c>
      <c r="G500" s="451" t="s">
        <v>279</v>
      </c>
    </row>
    <row r="501" spans="1:7" x14ac:dyDescent="0.15">
      <c r="A501" s="452" t="s">
        <v>309</v>
      </c>
      <c r="B501" s="452" t="s">
        <v>308</v>
      </c>
      <c r="C501" s="450">
        <v>352</v>
      </c>
      <c r="D501" s="450">
        <v>791</v>
      </c>
      <c r="E501" s="450">
        <v>379</v>
      </c>
      <c r="F501" s="450">
        <v>412</v>
      </c>
      <c r="G501" s="451" t="s">
        <v>279</v>
      </c>
    </row>
    <row r="502" spans="1:7" x14ac:dyDescent="0.15">
      <c r="A502" s="452" t="s">
        <v>307</v>
      </c>
      <c r="B502" s="452" t="s">
        <v>306</v>
      </c>
      <c r="C502" s="450">
        <v>214</v>
      </c>
      <c r="D502" s="450">
        <v>454</v>
      </c>
      <c r="E502" s="450">
        <v>221</v>
      </c>
      <c r="F502" s="450">
        <v>233</v>
      </c>
      <c r="G502" s="451" t="s">
        <v>279</v>
      </c>
    </row>
    <row r="503" spans="1:7" x14ac:dyDescent="0.15">
      <c r="A503" s="452" t="s">
        <v>305</v>
      </c>
      <c r="B503" s="452" t="s">
        <v>304</v>
      </c>
      <c r="C503" s="450">
        <v>105</v>
      </c>
      <c r="D503" s="450">
        <v>269</v>
      </c>
      <c r="E503" s="450">
        <v>126</v>
      </c>
      <c r="F503" s="450">
        <v>143</v>
      </c>
      <c r="G503" s="451" t="s">
        <v>279</v>
      </c>
    </row>
    <row r="504" spans="1:7" x14ac:dyDescent="0.15">
      <c r="A504" s="452" t="s">
        <v>303</v>
      </c>
      <c r="B504" s="452" t="s">
        <v>302</v>
      </c>
      <c r="C504" s="450">
        <v>410</v>
      </c>
      <c r="D504" s="450">
        <v>870</v>
      </c>
      <c r="E504" s="450">
        <v>407</v>
      </c>
      <c r="F504" s="450">
        <v>463</v>
      </c>
      <c r="G504" s="451" t="s">
        <v>279</v>
      </c>
    </row>
    <row r="505" spans="1:7" x14ac:dyDescent="0.15">
      <c r="A505" s="452" t="s">
        <v>301</v>
      </c>
      <c r="B505" s="452" t="s">
        <v>300</v>
      </c>
      <c r="C505" s="450">
        <v>118</v>
      </c>
      <c r="D505" s="450">
        <v>315</v>
      </c>
      <c r="E505" s="450">
        <v>147</v>
      </c>
      <c r="F505" s="450">
        <v>168</v>
      </c>
      <c r="G505" s="451" t="s">
        <v>279</v>
      </c>
    </row>
    <row r="506" spans="1:7" x14ac:dyDescent="0.15">
      <c r="A506" s="452" t="s">
        <v>299</v>
      </c>
      <c r="B506" s="452" t="s">
        <v>298</v>
      </c>
      <c r="C506" s="450">
        <v>216</v>
      </c>
      <c r="D506" s="450">
        <v>401</v>
      </c>
      <c r="E506" s="450">
        <v>198</v>
      </c>
      <c r="F506" s="450">
        <v>203</v>
      </c>
      <c r="G506" s="451" t="s">
        <v>279</v>
      </c>
    </row>
    <row r="507" spans="1:7" x14ac:dyDescent="0.15">
      <c r="A507" s="452" t="s">
        <v>297</v>
      </c>
      <c r="B507" s="452" t="s">
        <v>296</v>
      </c>
      <c r="C507" s="450">
        <v>489</v>
      </c>
      <c r="D507" s="450">
        <v>1097</v>
      </c>
      <c r="E507" s="450">
        <v>500</v>
      </c>
      <c r="F507" s="450">
        <v>597</v>
      </c>
      <c r="G507" s="451" t="s">
        <v>279</v>
      </c>
    </row>
    <row r="508" spans="1:7" x14ac:dyDescent="0.15">
      <c r="A508" s="452" t="s">
        <v>295</v>
      </c>
      <c r="B508" s="452" t="s">
        <v>294</v>
      </c>
      <c r="C508" s="450">
        <v>127</v>
      </c>
      <c r="D508" s="450">
        <v>231</v>
      </c>
      <c r="E508" s="450">
        <v>120</v>
      </c>
      <c r="F508" s="450">
        <v>111</v>
      </c>
      <c r="G508" s="451" t="s">
        <v>279</v>
      </c>
    </row>
    <row r="509" spans="1:7" x14ac:dyDescent="0.15">
      <c r="A509" s="452" t="s">
        <v>293</v>
      </c>
      <c r="B509" s="452" t="s">
        <v>292</v>
      </c>
      <c r="C509" s="450">
        <v>186</v>
      </c>
      <c r="D509" s="450">
        <v>403</v>
      </c>
      <c r="E509" s="450">
        <v>189</v>
      </c>
      <c r="F509" s="450">
        <v>214</v>
      </c>
      <c r="G509" s="451" t="s">
        <v>279</v>
      </c>
    </row>
    <row r="510" spans="1:7" x14ac:dyDescent="0.15">
      <c r="A510" s="452" t="s">
        <v>291</v>
      </c>
      <c r="B510" s="452" t="s">
        <v>290</v>
      </c>
      <c r="C510" s="450">
        <v>203</v>
      </c>
      <c r="D510" s="450">
        <v>464</v>
      </c>
      <c r="E510" s="450">
        <v>237</v>
      </c>
      <c r="F510" s="450">
        <v>227</v>
      </c>
      <c r="G510" s="451" t="s">
        <v>279</v>
      </c>
    </row>
    <row r="511" spans="1:7" x14ac:dyDescent="0.15">
      <c r="A511" s="452" t="s">
        <v>289</v>
      </c>
      <c r="B511" s="452" t="s">
        <v>288</v>
      </c>
      <c r="C511" s="450">
        <v>166</v>
      </c>
      <c r="D511" s="450">
        <v>354</v>
      </c>
      <c r="E511" s="450">
        <v>165</v>
      </c>
      <c r="F511" s="450">
        <v>189</v>
      </c>
      <c r="G511" s="451" t="s">
        <v>279</v>
      </c>
    </row>
    <row r="512" spans="1:7" x14ac:dyDescent="0.15">
      <c r="A512" s="452" t="s">
        <v>287</v>
      </c>
      <c r="B512" s="452" t="s">
        <v>286</v>
      </c>
      <c r="C512" s="450">
        <v>244</v>
      </c>
      <c r="D512" s="450">
        <v>595</v>
      </c>
      <c r="E512" s="450">
        <v>297</v>
      </c>
      <c r="F512" s="450">
        <v>298</v>
      </c>
      <c r="G512" s="451" t="s">
        <v>279</v>
      </c>
    </row>
    <row r="513" spans="1:7" x14ac:dyDescent="0.15">
      <c r="A513" s="452" t="s">
        <v>285</v>
      </c>
      <c r="B513" s="452" t="s">
        <v>284</v>
      </c>
      <c r="C513" s="450">
        <v>184</v>
      </c>
      <c r="D513" s="450">
        <v>572</v>
      </c>
      <c r="E513" s="450">
        <v>294</v>
      </c>
      <c r="F513" s="450">
        <v>278</v>
      </c>
      <c r="G513" s="451" t="s">
        <v>279</v>
      </c>
    </row>
    <row r="514" spans="1:7" x14ac:dyDescent="0.15">
      <c r="A514" s="452" t="s">
        <v>283</v>
      </c>
      <c r="B514" s="452" t="s">
        <v>282</v>
      </c>
      <c r="C514" s="450">
        <v>132</v>
      </c>
      <c r="D514" s="450">
        <v>404</v>
      </c>
      <c r="E514" s="450">
        <v>181</v>
      </c>
      <c r="F514" s="450">
        <v>223</v>
      </c>
      <c r="G514" s="451" t="s">
        <v>279</v>
      </c>
    </row>
    <row r="515" spans="1:7" x14ac:dyDescent="0.15">
      <c r="A515" s="452" t="s">
        <v>281</v>
      </c>
      <c r="B515" s="452" t="s">
        <v>280</v>
      </c>
      <c r="C515" s="450">
        <v>81</v>
      </c>
      <c r="D515" s="450">
        <v>174</v>
      </c>
      <c r="E515" s="450">
        <v>81</v>
      </c>
      <c r="F515" s="450">
        <v>93</v>
      </c>
      <c r="G515" s="451" t="s">
        <v>279</v>
      </c>
    </row>
  </sheetData>
  <autoFilter ref="A6:G6"/>
  <mergeCells count="2">
    <mergeCell ref="A4:G4"/>
    <mergeCell ref="A3:F3"/>
  </mergeCells>
  <phoneticPr fontId="1"/>
  <pageMargins left="0.70866141732283472" right="0.78740157480314965" top="0.55118110236220474" bottom="0.59055118110236227" header="0.51181102362204722" footer="0.51181102362204722"/>
  <pageSetup paperSize="9" scale="68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zoomScaleNormal="100" workbookViewId="0"/>
  </sheetViews>
  <sheetFormatPr defaultRowHeight="13.5" x14ac:dyDescent="0.15"/>
  <cols>
    <col min="1" max="1" width="9" style="381"/>
    <col min="2" max="2" width="14.125" style="382" customWidth="1"/>
    <col min="3" max="3" width="10.375" style="382" customWidth="1"/>
    <col min="4" max="4" width="34.5" style="394" customWidth="1"/>
    <col min="5" max="5" width="3.5" style="381" bestFit="1" customWidth="1"/>
    <col min="6" max="6" width="9" style="382"/>
    <col min="7" max="7" width="14.125" style="382" customWidth="1"/>
    <col min="8" max="8" width="10.375" style="382" customWidth="1"/>
    <col min="9" max="9" width="34.625" style="394" customWidth="1"/>
    <col min="10" max="16384" width="9" style="382"/>
  </cols>
  <sheetData>
    <row r="1" spans="1:9" ht="24" customHeight="1" x14ac:dyDescent="0.15">
      <c r="A1" s="429" t="s">
        <v>1463</v>
      </c>
      <c r="B1" s="403"/>
      <c r="C1" s="403"/>
      <c r="D1" s="403"/>
      <c r="F1" s="488" t="s">
        <v>1462</v>
      </c>
      <c r="G1" s="488"/>
      <c r="H1" s="488"/>
      <c r="I1" s="488"/>
    </row>
    <row r="3" spans="1:9" ht="28.5" customHeight="1" x14ac:dyDescent="0.15">
      <c r="A3" s="383" t="s">
        <v>1312</v>
      </c>
      <c r="B3" s="383" t="s">
        <v>1461</v>
      </c>
      <c r="C3" s="383" t="s">
        <v>1460</v>
      </c>
      <c r="D3" s="384" t="s">
        <v>1459</v>
      </c>
      <c r="F3" s="383" t="s">
        <v>1312</v>
      </c>
      <c r="G3" s="383" t="s">
        <v>1461</v>
      </c>
      <c r="H3" s="383" t="s">
        <v>1460</v>
      </c>
      <c r="I3" s="384" t="s">
        <v>1459</v>
      </c>
    </row>
    <row r="4" spans="1:9" ht="21" customHeight="1" x14ac:dyDescent="0.15">
      <c r="A4" s="385" t="s">
        <v>917</v>
      </c>
      <c r="B4" s="386" t="s">
        <v>1458</v>
      </c>
      <c r="C4" s="387" t="s">
        <v>1457</v>
      </c>
      <c r="D4" s="388" t="s">
        <v>935</v>
      </c>
      <c r="E4" s="403"/>
      <c r="F4" s="389" t="s">
        <v>917</v>
      </c>
      <c r="G4" s="389" t="s">
        <v>1458</v>
      </c>
      <c r="H4" s="389" t="s">
        <v>1457</v>
      </c>
      <c r="I4" s="390" t="s">
        <v>935</v>
      </c>
    </row>
    <row r="5" spans="1:9" ht="42.75" x14ac:dyDescent="0.15">
      <c r="A5" s="385" t="s">
        <v>917</v>
      </c>
      <c r="B5" s="386" t="s">
        <v>1455</v>
      </c>
      <c r="C5" s="387" t="s">
        <v>918</v>
      </c>
      <c r="D5" s="388" t="s">
        <v>1456</v>
      </c>
      <c r="E5" s="403" t="s">
        <v>1358</v>
      </c>
      <c r="F5" s="391" t="s">
        <v>917</v>
      </c>
      <c r="G5" s="391" t="s">
        <v>1455</v>
      </c>
      <c r="H5" s="391" t="s">
        <v>918</v>
      </c>
      <c r="I5" s="392" t="s">
        <v>1454</v>
      </c>
    </row>
    <row r="6" spans="1:9" ht="21" customHeight="1" x14ac:dyDescent="0.15">
      <c r="A6" s="385" t="s">
        <v>904</v>
      </c>
      <c r="B6" s="386" t="s">
        <v>1453</v>
      </c>
      <c r="C6" s="387" t="s">
        <v>905</v>
      </c>
      <c r="D6" s="388" t="s">
        <v>914</v>
      </c>
      <c r="E6" s="403" t="s">
        <v>1358</v>
      </c>
      <c r="F6" s="391" t="s">
        <v>904</v>
      </c>
      <c r="G6" s="391" t="s">
        <v>1453</v>
      </c>
      <c r="H6" s="391" t="s">
        <v>905</v>
      </c>
      <c r="I6" s="391" t="s">
        <v>1453</v>
      </c>
    </row>
    <row r="7" spans="1:9" ht="21" customHeight="1" x14ac:dyDescent="0.15">
      <c r="A7" s="385" t="s">
        <v>904</v>
      </c>
      <c r="B7" s="386" t="s">
        <v>1452</v>
      </c>
      <c r="C7" s="387" t="s">
        <v>1451</v>
      </c>
      <c r="D7" s="388" t="s">
        <v>914</v>
      </c>
      <c r="E7" s="403"/>
      <c r="F7" s="389" t="s">
        <v>904</v>
      </c>
      <c r="G7" s="389" t="s">
        <v>1452</v>
      </c>
      <c r="H7" s="389" t="s">
        <v>1451</v>
      </c>
      <c r="I7" s="390" t="s">
        <v>914</v>
      </c>
    </row>
    <row r="8" spans="1:9" ht="21" customHeight="1" x14ac:dyDescent="0.15">
      <c r="A8" s="385" t="s">
        <v>904</v>
      </c>
      <c r="B8" s="386" t="s">
        <v>1450</v>
      </c>
      <c r="C8" s="387" t="s">
        <v>1449</v>
      </c>
      <c r="D8" s="388" t="s">
        <v>914</v>
      </c>
      <c r="E8" s="403"/>
      <c r="F8" s="389" t="s">
        <v>904</v>
      </c>
      <c r="G8" s="389" t="s">
        <v>1450</v>
      </c>
      <c r="H8" s="389" t="s">
        <v>1449</v>
      </c>
      <c r="I8" s="390" t="s">
        <v>914</v>
      </c>
    </row>
    <row r="9" spans="1:9" ht="21" customHeight="1" x14ac:dyDescent="0.15">
      <c r="A9" s="385" t="s">
        <v>904</v>
      </c>
      <c r="B9" s="386" t="s">
        <v>1448</v>
      </c>
      <c r="C9" s="387" t="s">
        <v>1446</v>
      </c>
      <c r="D9" s="388" t="s">
        <v>914</v>
      </c>
      <c r="E9" s="403"/>
      <c r="F9" s="389" t="s">
        <v>904</v>
      </c>
      <c r="G9" s="389" t="s">
        <v>1447</v>
      </c>
      <c r="H9" s="389" t="s">
        <v>1446</v>
      </c>
      <c r="I9" s="390" t="s">
        <v>914</v>
      </c>
    </row>
    <row r="10" spans="1:9" ht="21" customHeight="1" x14ac:dyDescent="0.15">
      <c r="A10" s="385" t="s">
        <v>904</v>
      </c>
      <c r="B10" s="386" t="s">
        <v>1445</v>
      </c>
      <c r="C10" s="387" t="s">
        <v>909</v>
      </c>
      <c r="D10" s="388" t="s">
        <v>914</v>
      </c>
      <c r="E10" s="403" t="s">
        <v>1358</v>
      </c>
      <c r="F10" s="391" t="s">
        <v>904</v>
      </c>
      <c r="G10" s="391" t="s">
        <v>1445</v>
      </c>
      <c r="H10" s="391" t="s">
        <v>909</v>
      </c>
      <c r="I10" s="391" t="s">
        <v>1445</v>
      </c>
    </row>
    <row r="11" spans="1:9" ht="21" customHeight="1" x14ac:dyDescent="0.15">
      <c r="A11" s="385" t="s">
        <v>893</v>
      </c>
      <c r="B11" s="386" t="s">
        <v>1444</v>
      </c>
      <c r="C11" s="387" t="s">
        <v>1443</v>
      </c>
      <c r="D11" s="388" t="s">
        <v>1426</v>
      </c>
      <c r="E11" s="403"/>
      <c r="F11" s="389" t="s">
        <v>893</v>
      </c>
      <c r="G11" s="389" t="s">
        <v>1444</v>
      </c>
      <c r="H11" s="389" t="s">
        <v>1443</v>
      </c>
      <c r="I11" s="390" t="s">
        <v>1426</v>
      </c>
    </row>
    <row r="12" spans="1:9" ht="21" customHeight="1" x14ac:dyDescent="0.15">
      <c r="A12" s="385" t="s">
        <v>893</v>
      </c>
      <c r="B12" s="386" t="s">
        <v>1442</v>
      </c>
      <c r="C12" s="387" t="s">
        <v>1441</v>
      </c>
      <c r="D12" s="388" t="s">
        <v>1433</v>
      </c>
      <c r="E12" s="403"/>
      <c r="F12" s="389" t="s">
        <v>893</v>
      </c>
      <c r="G12" s="389" t="s">
        <v>1442</v>
      </c>
      <c r="H12" s="389" t="s">
        <v>1441</v>
      </c>
      <c r="I12" s="390" t="s">
        <v>1433</v>
      </c>
    </row>
    <row r="13" spans="1:9" ht="21" customHeight="1" x14ac:dyDescent="0.15">
      <c r="A13" s="385" t="s">
        <v>893</v>
      </c>
      <c r="B13" s="386" t="s">
        <v>1440</v>
      </c>
      <c r="C13" s="387" t="s">
        <v>1439</v>
      </c>
      <c r="D13" s="388" t="s">
        <v>1433</v>
      </c>
      <c r="E13" s="403"/>
      <c r="F13" s="389" t="s">
        <v>893</v>
      </c>
      <c r="G13" s="389" t="s">
        <v>1440</v>
      </c>
      <c r="H13" s="389" t="s">
        <v>1439</v>
      </c>
      <c r="I13" s="390" t="s">
        <v>1433</v>
      </c>
    </row>
    <row r="14" spans="1:9" ht="21" customHeight="1" x14ac:dyDescent="0.15">
      <c r="A14" s="385" t="s">
        <v>893</v>
      </c>
      <c r="B14" s="386" t="s">
        <v>1438</v>
      </c>
      <c r="C14" s="387" t="s">
        <v>1437</v>
      </c>
      <c r="D14" s="388" t="s">
        <v>1433</v>
      </c>
      <c r="E14" s="403"/>
      <c r="F14" s="389" t="s">
        <v>893</v>
      </c>
      <c r="G14" s="389" t="s">
        <v>1438</v>
      </c>
      <c r="H14" s="389" t="s">
        <v>1437</v>
      </c>
      <c r="I14" s="390" t="s">
        <v>1433</v>
      </c>
    </row>
    <row r="15" spans="1:9" ht="28.5" x14ac:dyDescent="0.15">
      <c r="A15" s="385" t="s">
        <v>893</v>
      </c>
      <c r="B15" s="386" t="s">
        <v>1436</v>
      </c>
      <c r="C15" s="387" t="s">
        <v>1435</v>
      </c>
      <c r="D15" s="388" t="s">
        <v>1434</v>
      </c>
      <c r="E15" s="403"/>
      <c r="F15" s="389" t="s">
        <v>893</v>
      </c>
      <c r="G15" s="389" t="s">
        <v>1436</v>
      </c>
      <c r="H15" s="389" t="s">
        <v>1435</v>
      </c>
      <c r="I15" s="390" t="s">
        <v>1434</v>
      </c>
    </row>
    <row r="16" spans="1:9" ht="21" customHeight="1" x14ac:dyDescent="0.15">
      <c r="A16" s="385" t="s">
        <v>893</v>
      </c>
      <c r="B16" s="386" t="s">
        <v>1432</v>
      </c>
      <c r="C16" s="387" t="s">
        <v>907</v>
      </c>
      <c r="D16" s="388" t="s">
        <v>1433</v>
      </c>
      <c r="E16" s="403" t="s">
        <v>1358</v>
      </c>
      <c r="F16" s="391" t="s">
        <v>893</v>
      </c>
      <c r="G16" s="391" t="s">
        <v>1432</v>
      </c>
      <c r="H16" s="391" t="s">
        <v>907</v>
      </c>
      <c r="I16" s="391" t="s">
        <v>1432</v>
      </c>
    </row>
    <row r="17" spans="1:9" ht="42.75" x14ac:dyDescent="0.15">
      <c r="A17" s="385" t="s">
        <v>893</v>
      </c>
      <c r="B17" s="386" t="s">
        <v>1431</v>
      </c>
      <c r="C17" s="387" t="s">
        <v>1430</v>
      </c>
      <c r="D17" s="388" t="s">
        <v>1429</v>
      </c>
      <c r="E17" s="403"/>
      <c r="F17" s="389" t="s">
        <v>893</v>
      </c>
      <c r="G17" s="389" t="s">
        <v>1431</v>
      </c>
      <c r="H17" s="389" t="s">
        <v>1430</v>
      </c>
      <c r="I17" s="390" t="s">
        <v>1429</v>
      </c>
    </row>
    <row r="18" spans="1:9" ht="21" customHeight="1" x14ac:dyDescent="0.15">
      <c r="A18" s="385" t="s">
        <v>893</v>
      </c>
      <c r="B18" s="386" t="s">
        <v>1428</v>
      </c>
      <c r="C18" s="387" t="s">
        <v>1427</v>
      </c>
      <c r="D18" s="388" t="s">
        <v>1426</v>
      </c>
      <c r="E18" s="403"/>
      <c r="F18" s="389" t="s">
        <v>893</v>
      </c>
      <c r="G18" s="389" t="s">
        <v>1428</v>
      </c>
      <c r="H18" s="389" t="s">
        <v>1427</v>
      </c>
      <c r="I18" s="390" t="s">
        <v>1426</v>
      </c>
    </row>
    <row r="19" spans="1:9" ht="21" customHeight="1" x14ac:dyDescent="0.15">
      <c r="A19" s="385" t="s">
        <v>828</v>
      </c>
      <c r="B19" s="386" t="s">
        <v>1425</v>
      </c>
      <c r="C19" s="387" t="s">
        <v>831</v>
      </c>
      <c r="D19" s="393" t="s">
        <v>1420</v>
      </c>
      <c r="E19" s="403" t="s">
        <v>1358</v>
      </c>
      <c r="F19" s="391" t="s">
        <v>828</v>
      </c>
      <c r="G19" s="391" t="s">
        <v>1425</v>
      </c>
      <c r="H19" s="391" t="s">
        <v>831</v>
      </c>
      <c r="I19" s="391" t="s">
        <v>1425</v>
      </c>
    </row>
    <row r="20" spans="1:9" ht="21" customHeight="1" x14ac:dyDescent="0.15">
      <c r="A20" s="385" t="s">
        <v>828</v>
      </c>
      <c r="B20" s="386" t="s">
        <v>1424</v>
      </c>
      <c r="C20" s="387" t="s">
        <v>1423</v>
      </c>
      <c r="D20" s="388" t="s">
        <v>874</v>
      </c>
      <c r="E20" s="403"/>
      <c r="F20" s="389" t="s">
        <v>828</v>
      </c>
      <c r="G20" s="389" t="s">
        <v>1424</v>
      </c>
      <c r="H20" s="389" t="s">
        <v>1423</v>
      </c>
      <c r="I20" s="390" t="s">
        <v>874</v>
      </c>
    </row>
    <row r="21" spans="1:9" ht="21" customHeight="1" x14ac:dyDescent="0.15">
      <c r="A21" s="385" t="s">
        <v>828</v>
      </c>
      <c r="B21" s="386" t="s">
        <v>1421</v>
      </c>
      <c r="C21" s="387" t="s">
        <v>829</v>
      </c>
      <c r="D21" s="388" t="s">
        <v>1422</v>
      </c>
      <c r="E21" s="403" t="s">
        <v>1358</v>
      </c>
      <c r="F21" s="391" t="s">
        <v>828</v>
      </c>
      <c r="G21" s="391" t="s">
        <v>1421</v>
      </c>
      <c r="H21" s="391" t="s">
        <v>829</v>
      </c>
      <c r="I21" s="391" t="s">
        <v>1421</v>
      </c>
    </row>
    <row r="22" spans="1:9" ht="21" customHeight="1" x14ac:dyDescent="0.15">
      <c r="A22" s="385" t="s">
        <v>828</v>
      </c>
      <c r="B22" s="386" t="s">
        <v>1418</v>
      </c>
      <c r="C22" s="387" t="s">
        <v>1419</v>
      </c>
      <c r="D22" s="393" t="s">
        <v>1420</v>
      </c>
      <c r="E22" s="403" t="s">
        <v>1358</v>
      </c>
      <c r="F22" s="391" t="s">
        <v>828</v>
      </c>
      <c r="G22" s="391" t="s">
        <v>1418</v>
      </c>
      <c r="H22" s="391" t="s">
        <v>1419</v>
      </c>
      <c r="I22" s="391" t="s">
        <v>1418</v>
      </c>
    </row>
    <row r="23" spans="1:9" ht="21" customHeight="1" x14ac:dyDescent="0.15">
      <c r="A23" s="385" t="s">
        <v>828</v>
      </c>
      <c r="B23" s="386" t="s">
        <v>1416</v>
      </c>
      <c r="C23" s="387" t="s">
        <v>833</v>
      </c>
      <c r="D23" s="393" t="s">
        <v>1417</v>
      </c>
      <c r="E23" s="403" t="s">
        <v>1358</v>
      </c>
      <c r="F23" s="391" t="s">
        <v>828</v>
      </c>
      <c r="G23" s="391" t="s">
        <v>1416</v>
      </c>
      <c r="H23" s="391" t="s">
        <v>833</v>
      </c>
      <c r="I23" s="391" t="s">
        <v>1416</v>
      </c>
    </row>
    <row r="24" spans="1:9" ht="21" customHeight="1" x14ac:dyDescent="0.15">
      <c r="A24" s="385" t="s">
        <v>828</v>
      </c>
      <c r="B24" s="386" t="s">
        <v>1415</v>
      </c>
      <c r="C24" s="387" t="s">
        <v>1414</v>
      </c>
      <c r="D24" s="388" t="s">
        <v>840</v>
      </c>
      <c r="E24" s="403"/>
      <c r="F24" s="389" t="s">
        <v>828</v>
      </c>
      <c r="G24" s="389" t="s">
        <v>1415</v>
      </c>
      <c r="H24" s="389" t="s">
        <v>1414</v>
      </c>
      <c r="I24" s="390" t="s">
        <v>840</v>
      </c>
    </row>
    <row r="25" spans="1:9" ht="21" customHeight="1" x14ac:dyDescent="0.15">
      <c r="A25" s="385" t="s">
        <v>807</v>
      </c>
      <c r="B25" s="386" t="s">
        <v>1413</v>
      </c>
      <c r="C25" s="387" t="s">
        <v>1412</v>
      </c>
      <c r="D25" s="388" t="s">
        <v>819</v>
      </c>
      <c r="E25" s="403"/>
      <c r="F25" s="389" t="s">
        <v>807</v>
      </c>
      <c r="G25" s="389" t="s">
        <v>1413</v>
      </c>
      <c r="H25" s="389" t="s">
        <v>1412</v>
      </c>
      <c r="I25" s="390" t="s">
        <v>819</v>
      </c>
    </row>
    <row r="26" spans="1:9" ht="21" customHeight="1" x14ac:dyDescent="0.15">
      <c r="A26" s="385" t="s">
        <v>807</v>
      </c>
      <c r="B26" s="386" t="s">
        <v>1410</v>
      </c>
      <c r="C26" s="387" t="s">
        <v>810</v>
      </c>
      <c r="D26" s="388" t="s">
        <v>1411</v>
      </c>
      <c r="E26" s="403" t="s">
        <v>1358</v>
      </c>
      <c r="F26" s="391" t="s">
        <v>807</v>
      </c>
      <c r="G26" s="391" t="s">
        <v>1410</v>
      </c>
      <c r="H26" s="391" t="s">
        <v>810</v>
      </c>
      <c r="I26" s="391" t="s">
        <v>1410</v>
      </c>
    </row>
    <row r="27" spans="1:9" ht="21" customHeight="1" x14ac:dyDescent="0.15">
      <c r="A27" s="385" t="s">
        <v>807</v>
      </c>
      <c r="B27" s="386" t="s">
        <v>1409</v>
      </c>
      <c r="C27" s="387" t="s">
        <v>1408</v>
      </c>
      <c r="D27" s="388" t="s">
        <v>817</v>
      </c>
      <c r="E27" s="403"/>
      <c r="F27" s="389" t="s">
        <v>807</v>
      </c>
      <c r="G27" s="389" t="s">
        <v>1409</v>
      </c>
      <c r="H27" s="389" t="s">
        <v>1408</v>
      </c>
      <c r="I27" s="390" t="s">
        <v>817</v>
      </c>
    </row>
    <row r="28" spans="1:9" ht="21" customHeight="1" x14ac:dyDescent="0.15">
      <c r="A28" s="385" t="s">
        <v>807</v>
      </c>
      <c r="B28" s="386" t="s">
        <v>1407</v>
      </c>
      <c r="C28" s="387" t="s">
        <v>1406</v>
      </c>
      <c r="D28" s="388" t="s">
        <v>821</v>
      </c>
      <c r="E28" s="403"/>
      <c r="F28" s="389" t="s">
        <v>807</v>
      </c>
      <c r="G28" s="389" t="s">
        <v>1407</v>
      </c>
      <c r="H28" s="389" t="s">
        <v>1406</v>
      </c>
      <c r="I28" s="390" t="s">
        <v>821</v>
      </c>
    </row>
    <row r="29" spans="1:9" ht="21" customHeight="1" x14ac:dyDescent="0.15">
      <c r="A29" s="385" t="s">
        <v>807</v>
      </c>
      <c r="B29" s="386" t="s">
        <v>1405</v>
      </c>
      <c r="C29" s="387" t="s">
        <v>1404</v>
      </c>
      <c r="D29" s="393" t="s">
        <v>1403</v>
      </c>
      <c r="E29" s="403"/>
      <c r="F29" s="389" t="s">
        <v>807</v>
      </c>
      <c r="G29" s="389" t="s">
        <v>1405</v>
      </c>
      <c r="H29" s="389" t="s">
        <v>1404</v>
      </c>
      <c r="I29" s="390" t="s">
        <v>1403</v>
      </c>
    </row>
    <row r="30" spans="1:9" ht="21" customHeight="1" x14ac:dyDescent="0.15">
      <c r="A30" s="385" t="s">
        <v>807</v>
      </c>
      <c r="B30" s="386" t="s">
        <v>1402</v>
      </c>
      <c r="C30" s="387" t="s">
        <v>1401</v>
      </c>
      <c r="D30" s="388" t="s">
        <v>819</v>
      </c>
      <c r="E30" s="403"/>
      <c r="F30" s="389" t="s">
        <v>807</v>
      </c>
      <c r="G30" s="389" t="s">
        <v>1402</v>
      </c>
      <c r="H30" s="389" t="s">
        <v>1401</v>
      </c>
      <c r="I30" s="390" t="s">
        <v>819</v>
      </c>
    </row>
    <row r="31" spans="1:9" ht="21" customHeight="1" x14ac:dyDescent="0.15">
      <c r="A31" s="385" t="s">
        <v>807</v>
      </c>
      <c r="B31" s="386" t="s">
        <v>1399</v>
      </c>
      <c r="C31" s="387" t="s">
        <v>808</v>
      </c>
      <c r="D31" s="388" t="s">
        <v>1400</v>
      </c>
      <c r="E31" s="403" t="s">
        <v>1358</v>
      </c>
      <c r="F31" s="391" t="s">
        <v>807</v>
      </c>
      <c r="G31" s="391" t="s">
        <v>1399</v>
      </c>
      <c r="H31" s="391" t="s">
        <v>808</v>
      </c>
      <c r="I31" s="391" t="s">
        <v>1399</v>
      </c>
    </row>
    <row r="32" spans="1:9" ht="21" customHeight="1" x14ac:dyDescent="0.15">
      <c r="A32" s="385" t="s">
        <v>807</v>
      </c>
      <c r="B32" s="386" t="s">
        <v>1398</v>
      </c>
      <c r="C32" s="387" t="s">
        <v>1397</v>
      </c>
      <c r="D32" s="393" t="s">
        <v>1387</v>
      </c>
      <c r="E32" s="403"/>
      <c r="F32" s="389" t="s">
        <v>807</v>
      </c>
      <c r="G32" s="389" t="s">
        <v>1398</v>
      </c>
      <c r="H32" s="389" t="s">
        <v>1397</v>
      </c>
      <c r="I32" s="390" t="s">
        <v>1387</v>
      </c>
    </row>
    <row r="33" spans="1:9" ht="21" customHeight="1" x14ac:dyDescent="0.15">
      <c r="A33" s="385" t="s">
        <v>807</v>
      </c>
      <c r="B33" s="386" t="s">
        <v>1396</v>
      </c>
      <c r="C33" s="387" t="s">
        <v>1395</v>
      </c>
      <c r="D33" s="393" t="s">
        <v>1390</v>
      </c>
      <c r="E33" s="403"/>
      <c r="F33" s="389" t="s">
        <v>807</v>
      </c>
      <c r="G33" s="389" t="s">
        <v>1396</v>
      </c>
      <c r="H33" s="389" t="s">
        <v>1395</v>
      </c>
      <c r="I33" s="390" t="s">
        <v>1390</v>
      </c>
    </row>
    <row r="34" spans="1:9" ht="21" customHeight="1" x14ac:dyDescent="0.15">
      <c r="A34" s="385" t="s">
        <v>807</v>
      </c>
      <c r="B34" s="386" t="s">
        <v>1394</v>
      </c>
      <c r="C34" s="387" t="s">
        <v>1393</v>
      </c>
      <c r="D34" s="393" t="s">
        <v>1390</v>
      </c>
      <c r="E34" s="403"/>
      <c r="F34" s="389" t="s">
        <v>807</v>
      </c>
      <c r="G34" s="389" t="s">
        <v>1394</v>
      </c>
      <c r="H34" s="389" t="s">
        <v>1393</v>
      </c>
      <c r="I34" s="390" t="s">
        <v>1390</v>
      </c>
    </row>
    <row r="35" spans="1:9" ht="21" customHeight="1" x14ac:dyDescent="0.15">
      <c r="A35" s="385" t="s">
        <v>807</v>
      </c>
      <c r="B35" s="386" t="s">
        <v>1392</v>
      </c>
      <c r="C35" s="387" t="s">
        <v>1391</v>
      </c>
      <c r="D35" s="393" t="s">
        <v>1390</v>
      </c>
      <c r="E35" s="403"/>
      <c r="F35" s="389" t="s">
        <v>807</v>
      </c>
      <c r="G35" s="389" t="s">
        <v>1392</v>
      </c>
      <c r="H35" s="389" t="s">
        <v>1391</v>
      </c>
      <c r="I35" s="390" t="s">
        <v>1390</v>
      </c>
    </row>
    <row r="36" spans="1:9" ht="21" customHeight="1" x14ac:dyDescent="0.15">
      <c r="A36" s="385" t="s">
        <v>807</v>
      </c>
      <c r="B36" s="386" t="s">
        <v>1389</v>
      </c>
      <c r="C36" s="387" t="s">
        <v>1388</v>
      </c>
      <c r="D36" s="393" t="s">
        <v>1387</v>
      </c>
      <c r="E36" s="403"/>
      <c r="F36" s="389" t="s">
        <v>807</v>
      </c>
      <c r="G36" s="389" t="s">
        <v>1389</v>
      </c>
      <c r="H36" s="389" t="s">
        <v>1388</v>
      </c>
      <c r="I36" s="390" t="s">
        <v>1387</v>
      </c>
    </row>
    <row r="37" spans="1:9" ht="21" customHeight="1" x14ac:dyDescent="0.15">
      <c r="A37" s="385" t="s">
        <v>807</v>
      </c>
      <c r="B37" s="386" t="s">
        <v>1386</v>
      </c>
      <c r="C37" s="387" t="s">
        <v>1385</v>
      </c>
      <c r="D37" s="393" t="s">
        <v>1384</v>
      </c>
      <c r="E37" s="403"/>
      <c r="F37" s="389" t="s">
        <v>807</v>
      </c>
      <c r="G37" s="389" t="s">
        <v>1386</v>
      </c>
      <c r="H37" s="389" t="s">
        <v>1385</v>
      </c>
      <c r="I37" s="390" t="s">
        <v>1384</v>
      </c>
    </row>
    <row r="38" spans="1:9" ht="21" customHeight="1" x14ac:dyDescent="0.15">
      <c r="A38" s="385" t="s">
        <v>746</v>
      </c>
      <c r="B38" s="386" t="s">
        <v>1383</v>
      </c>
      <c r="C38" s="387" t="s">
        <v>1382</v>
      </c>
      <c r="D38" s="388" t="s">
        <v>770</v>
      </c>
      <c r="E38" s="403"/>
      <c r="F38" s="389" t="s">
        <v>746</v>
      </c>
      <c r="G38" s="389" t="s">
        <v>1383</v>
      </c>
      <c r="H38" s="389" t="s">
        <v>1382</v>
      </c>
      <c r="I38" s="390" t="s">
        <v>770</v>
      </c>
    </row>
    <row r="39" spans="1:9" ht="21" customHeight="1" x14ac:dyDescent="0.15">
      <c r="A39" s="385" t="s">
        <v>746</v>
      </c>
      <c r="B39" s="386" t="s">
        <v>1381</v>
      </c>
      <c r="C39" s="387" t="s">
        <v>1380</v>
      </c>
      <c r="D39" s="388" t="s">
        <v>770</v>
      </c>
      <c r="E39" s="403"/>
      <c r="F39" s="389" t="s">
        <v>746</v>
      </c>
      <c r="G39" s="389" t="s">
        <v>1381</v>
      </c>
      <c r="H39" s="389" t="s">
        <v>1380</v>
      </c>
      <c r="I39" s="390" t="s">
        <v>770</v>
      </c>
    </row>
    <row r="40" spans="1:9" ht="21" customHeight="1" x14ac:dyDescent="0.15">
      <c r="A40" s="385" t="s">
        <v>746</v>
      </c>
      <c r="B40" s="386" t="s">
        <v>1379</v>
      </c>
      <c r="C40" s="387" t="s">
        <v>1378</v>
      </c>
      <c r="D40" s="388" t="s">
        <v>768</v>
      </c>
      <c r="E40" s="403"/>
      <c r="F40" s="389" t="s">
        <v>746</v>
      </c>
      <c r="G40" s="389" t="s">
        <v>1379</v>
      </c>
      <c r="H40" s="389" t="s">
        <v>1378</v>
      </c>
      <c r="I40" s="390" t="s">
        <v>768</v>
      </c>
    </row>
    <row r="41" spans="1:9" ht="21" customHeight="1" x14ac:dyDescent="0.15">
      <c r="A41" s="385" t="s">
        <v>746</v>
      </c>
      <c r="B41" s="386" t="s">
        <v>1377</v>
      </c>
      <c r="C41" s="387" t="s">
        <v>1376</v>
      </c>
      <c r="D41" s="388" t="s">
        <v>768</v>
      </c>
      <c r="E41" s="403"/>
      <c r="F41" s="389" t="s">
        <v>746</v>
      </c>
      <c r="G41" s="389" t="s">
        <v>1377</v>
      </c>
      <c r="H41" s="389" t="s">
        <v>1376</v>
      </c>
      <c r="I41" s="390" t="s">
        <v>768</v>
      </c>
    </row>
    <row r="42" spans="1:9" ht="21" customHeight="1" x14ac:dyDescent="0.15">
      <c r="A42" s="385" t="s">
        <v>746</v>
      </c>
      <c r="B42" s="386" t="s">
        <v>1375</v>
      </c>
      <c r="C42" s="387" t="s">
        <v>1374</v>
      </c>
      <c r="D42" s="388" t="s">
        <v>772</v>
      </c>
      <c r="E42" s="403"/>
      <c r="F42" s="389" t="s">
        <v>746</v>
      </c>
      <c r="G42" s="389" t="s">
        <v>1375</v>
      </c>
      <c r="H42" s="389" t="s">
        <v>1374</v>
      </c>
      <c r="I42" s="390" t="s">
        <v>772</v>
      </c>
    </row>
    <row r="43" spans="1:9" ht="21" customHeight="1" x14ac:dyDescent="0.15">
      <c r="A43" s="385" t="s">
        <v>746</v>
      </c>
      <c r="B43" s="386" t="s">
        <v>1373</v>
      </c>
      <c r="C43" s="387" t="s">
        <v>1372</v>
      </c>
      <c r="D43" s="388" t="s">
        <v>768</v>
      </c>
      <c r="E43" s="403"/>
      <c r="F43" s="389" t="s">
        <v>746</v>
      </c>
      <c r="G43" s="389" t="s">
        <v>1373</v>
      </c>
      <c r="H43" s="389" t="s">
        <v>1372</v>
      </c>
      <c r="I43" s="390" t="s">
        <v>768</v>
      </c>
    </row>
    <row r="44" spans="1:9" ht="21" customHeight="1" x14ac:dyDescent="0.15">
      <c r="A44" s="385" t="s">
        <v>193</v>
      </c>
      <c r="B44" s="386" t="s">
        <v>1371</v>
      </c>
      <c r="C44" s="387" t="s">
        <v>1370</v>
      </c>
      <c r="D44" s="388" t="s">
        <v>575</v>
      </c>
      <c r="E44" s="403"/>
      <c r="F44" s="389" t="s">
        <v>193</v>
      </c>
      <c r="G44" s="389" t="s">
        <v>1371</v>
      </c>
      <c r="H44" s="389" t="s">
        <v>1370</v>
      </c>
      <c r="I44" s="390" t="s">
        <v>575</v>
      </c>
    </row>
    <row r="45" spans="1:9" ht="21" customHeight="1" x14ac:dyDescent="0.15">
      <c r="A45" s="385" t="s">
        <v>193</v>
      </c>
      <c r="B45" s="386" t="s">
        <v>1369</v>
      </c>
      <c r="C45" s="387" t="s">
        <v>1368</v>
      </c>
      <c r="D45" s="388" t="s">
        <v>587</v>
      </c>
      <c r="E45" s="403"/>
      <c r="F45" s="389" t="s">
        <v>193</v>
      </c>
      <c r="G45" s="389" t="s">
        <v>1369</v>
      </c>
      <c r="H45" s="389" t="s">
        <v>1368</v>
      </c>
      <c r="I45" s="390" t="s">
        <v>587</v>
      </c>
    </row>
    <row r="46" spans="1:9" ht="21" customHeight="1" x14ac:dyDescent="0.15">
      <c r="A46" s="385" t="s">
        <v>199</v>
      </c>
      <c r="B46" s="386" t="s">
        <v>1366</v>
      </c>
      <c r="C46" s="387" t="s">
        <v>537</v>
      </c>
      <c r="D46" s="388" t="s">
        <v>1367</v>
      </c>
      <c r="E46" s="403" t="s">
        <v>1358</v>
      </c>
      <c r="F46" s="391" t="s">
        <v>199</v>
      </c>
      <c r="G46" s="391" t="s">
        <v>1366</v>
      </c>
      <c r="H46" s="391" t="s">
        <v>537</v>
      </c>
      <c r="I46" s="391" t="s">
        <v>1366</v>
      </c>
    </row>
    <row r="47" spans="1:9" ht="21" customHeight="1" x14ac:dyDescent="0.15">
      <c r="A47" s="385" t="s">
        <v>199</v>
      </c>
      <c r="B47" s="386" t="s">
        <v>1365</v>
      </c>
      <c r="C47" s="387" t="s">
        <v>1364</v>
      </c>
      <c r="D47" s="388" t="s">
        <v>514</v>
      </c>
      <c r="E47" s="403"/>
      <c r="F47" s="389" t="s">
        <v>199</v>
      </c>
      <c r="G47" s="389" t="s">
        <v>1365</v>
      </c>
      <c r="H47" s="389" t="s">
        <v>1364</v>
      </c>
      <c r="I47" s="390" t="s">
        <v>514</v>
      </c>
    </row>
    <row r="48" spans="1:9" ht="21" customHeight="1" x14ac:dyDescent="0.15">
      <c r="A48" s="385" t="s">
        <v>199</v>
      </c>
      <c r="B48" s="386" t="s">
        <v>1363</v>
      </c>
      <c r="C48" s="387" t="s">
        <v>517</v>
      </c>
      <c r="D48" s="388" t="s">
        <v>514</v>
      </c>
      <c r="E48" s="403" t="s">
        <v>1358</v>
      </c>
      <c r="F48" s="391" t="s">
        <v>199</v>
      </c>
      <c r="G48" s="391" t="s">
        <v>1363</v>
      </c>
      <c r="H48" s="391" t="s">
        <v>517</v>
      </c>
      <c r="I48" s="391" t="s">
        <v>1363</v>
      </c>
    </row>
    <row r="49" spans="1:9" ht="42.75" x14ac:dyDescent="0.15">
      <c r="A49" s="385" t="s">
        <v>199</v>
      </c>
      <c r="B49" s="386" t="s">
        <v>1361</v>
      </c>
      <c r="C49" s="387" t="s">
        <v>515</v>
      </c>
      <c r="D49" s="388" t="s">
        <v>1362</v>
      </c>
      <c r="E49" s="403" t="s">
        <v>1358</v>
      </c>
      <c r="F49" s="391" t="s">
        <v>199</v>
      </c>
      <c r="G49" s="391" t="s">
        <v>1361</v>
      </c>
      <c r="H49" s="391" t="s">
        <v>515</v>
      </c>
      <c r="I49" s="391" t="s">
        <v>1361</v>
      </c>
    </row>
    <row r="50" spans="1:9" ht="21" customHeight="1" x14ac:dyDescent="0.15">
      <c r="A50" s="385" t="s">
        <v>199</v>
      </c>
      <c r="B50" s="386" t="s">
        <v>1360</v>
      </c>
      <c r="C50" s="387" t="s">
        <v>1359</v>
      </c>
      <c r="D50" s="388" t="s">
        <v>514</v>
      </c>
      <c r="E50" s="403"/>
      <c r="F50" s="389" t="s">
        <v>199</v>
      </c>
      <c r="G50" s="389" t="s">
        <v>1360</v>
      </c>
      <c r="H50" s="389" t="s">
        <v>1359</v>
      </c>
      <c r="I50" s="390" t="s">
        <v>514</v>
      </c>
    </row>
    <row r="51" spans="1:9" ht="21" customHeight="1" x14ac:dyDescent="0.15">
      <c r="A51" s="385" t="s">
        <v>199</v>
      </c>
      <c r="B51" s="386" t="s">
        <v>1356</v>
      </c>
      <c r="C51" s="387" t="s">
        <v>1357</v>
      </c>
      <c r="D51" s="388" t="s">
        <v>514</v>
      </c>
      <c r="E51" s="403" t="s">
        <v>1358</v>
      </c>
      <c r="F51" s="391" t="s">
        <v>199</v>
      </c>
      <c r="G51" s="391" t="s">
        <v>1356</v>
      </c>
      <c r="H51" s="391" t="s">
        <v>1357</v>
      </c>
      <c r="I51" s="391" t="s">
        <v>1356</v>
      </c>
    </row>
    <row r="52" spans="1:9" ht="21" customHeight="1" x14ac:dyDescent="0.15">
      <c r="A52" s="385" t="s">
        <v>192</v>
      </c>
      <c r="B52" s="386" t="s">
        <v>1355</v>
      </c>
      <c r="C52" s="387" t="s">
        <v>1354</v>
      </c>
      <c r="D52" s="393" t="s">
        <v>1353</v>
      </c>
      <c r="E52" s="403"/>
      <c r="F52" s="389" t="s">
        <v>192</v>
      </c>
      <c r="G52" s="389" t="s">
        <v>1355</v>
      </c>
      <c r="H52" s="389" t="s">
        <v>1354</v>
      </c>
      <c r="I52" s="390" t="s">
        <v>1353</v>
      </c>
    </row>
    <row r="53" spans="1:9" ht="21" customHeight="1" x14ac:dyDescent="0.15">
      <c r="A53" s="385" t="s">
        <v>192</v>
      </c>
      <c r="B53" s="386" t="s">
        <v>1352</v>
      </c>
      <c r="C53" s="387" t="s">
        <v>1351</v>
      </c>
      <c r="D53" s="388" t="s">
        <v>424</v>
      </c>
      <c r="E53" s="403"/>
      <c r="F53" s="389" t="s">
        <v>192</v>
      </c>
      <c r="G53" s="389" t="s">
        <v>1352</v>
      </c>
      <c r="H53" s="389" t="s">
        <v>1351</v>
      </c>
      <c r="I53" s="390" t="s">
        <v>424</v>
      </c>
    </row>
    <row r="54" spans="1:9" ht="21" customHeight="1" x14ac:dyDescent="0.15">
      <c r="A54" s="385" t="s">
        <v>382</v>
      </c>
      <c r="B54" s="386" t="s">
        <v>1350</v>
      </c>
      <c r="C54" s="387" t="s">
        <v>1349</v>
      </c>
      <c r="D54" s="388" t="s">
        <v>384</v>
      </c>
      <c r="E54" s="403"/>
      <c r="F54" s="389" t="s">
        <v>382</v>
      </c>
      <c r="G54" s="389" t="s">
        <v>1350</v>
      </c>
      <c r="H54" s="389" t="s">
        <v>1349</v>
      </c>
      <c r="I54" s="390" t="s">
        <v>384</v>
      </c>
    </row>
    <row r="55" spans="1:9" ht="21" customHeight="1" x14ac:dyDescent="0.15">
      <c r="A55" s="385" t="s">
        <v>382</v>
      </c>
      <c r="B55" s="386" t="s">
        <v>1348</v>
      </c>
      <c r="C55" s="387" t="s">
        <v>1347</v>
      </c>
      <c r="D55" s="393" t="s">
        <v>1346</v>
      </c>
      <c r="E55" s="403"/>
      <c r="F55" s="389" t="s">
        <v>382</v>
      </c>
      <c r="G55" s="389" t="s">
        <v>1348</v>
      </c>
      <c r="H55" s="389" t="s">
        <v>1347</v>
      </c>
      <c r="I55" s="390" t="s">
        <v>1346</v>
      </c>
    </row>
    <row r="56" spans="1:9" ht="21" customHeight="1" x14ac:dyDescent="0.15">
      <c r="A56" s="385" t="s">
        <v>382</v>
      </c>
      <c r="B56" s="386" t="s">
        <v>1345</v>
      </c>
      <c r="C56" s="387" t="s">
        <v>1344</v>
      </c>
      <c r="D56" s="393" t="s">
        <v>1343</v>
      </c>
      <c r="E56" s="403"/>
      <c r="F56" s="389" t="s">
        <v>382</v>
      </c>
      <c r="G56" s="389" t="s">
        <v>1345</v>
      </c>
      <c r="H56" s="389" t="s">
        <v>1344</v>
      </c>
      <c r="I56" s="390" t="s">
        <v>1343</v>
      </c>
    </row>
    <row r="57" spans="1:9" ht="42.75" x14ac:dyDescent="0.15">
      <c r="A57" s="385" t="s">
        <v>382</v>
      </c>
      <c r="B57" s="386" t="s">
        <v>1342</v>
      </c>
      <c r="C57" s="387" t="s">
        <v>1341</v>
      </c>
      <c r="D57" s="388" t="s">
        <v>1340</v>
      </c>
      <c r="E57" s="403"/>
      <c r="F57" s="389" t="s">
        <v>382</v>
      </c>
      <c r="G57" s="389" t="s">
        <v>1342</v>
      </c>
      <c r="H57" s="389" t="s">
        <v>1341</v>
      </c>
      <c r="I57" s="390" t="s">
        <v>1340</v>
      </c>
    </row>
    <row r="58" spans="1:9" ht="21" customHeight="1" x14ac:dyDescent="0.15">
      <c r="A58" s="385" t="s">
        <v>382</v>
      </c>
      <c r="B58" s="386" t="s">
        <v>1339</v>
      </c>
      <c r="C58" s="387" t="s">
        <v>1338</v>
      </c>
      <c r="D58" s="388" t="s">
        <v>388</v>
      </c>
      <c r="E58" s="403"/>
      <c r="F58" s="389" t="s">
        <v>382</v>
      </c>
      <c r="G58" s="389" t="s">
        <v>1339</v>
      </c>
      <c r="H58" s="389" t="s">
        <v>1338</v>
      </c>
      <c r="I58" s="390" t="s">
        <v>388</v>
      </c>
    </row>
    <row r="59" spans="1:9" ht="21" customHeight="1" x14ac:dyDescent="0.15">
      <c r="A59" s="385" t="s">
        <v>196</v>
      </c>
      <c r="B59" s="386" t="s">
        <v>1337</v>
      </c>
      <c r="C59" s="387" t="s">
        <v>1336</v>
      </c>
      <c r="D59" s="388" t="s">
        <v>348</v>
      </c>
      <c r="E59" s="403"/>
      <c r="F59" s="389" t="s">
        <v>196</v>
      </c>
      <c r="G59" s="389" t="s">
        <v>1337</v>
      </c>
      <c r="H59" s="389" t="s">
        <v>1336</v>
      </c>
      <c r="I59" s="390" t="s">
        <v>348</v>
      </c>
    </row>
    <row r="60" spans="1:9" ht="21" customHeight="1" x14ac:dyDescent="0.15">
      <c r="A60" s="385" t="s">
        <v>279</v>
      </c>
      <c r="B60" s="386" t="s">
        <v>1334</v>
      </c>
      <c r="C60" s="387" t="s">
        <v>1333</v>
      </c>
      <c r="D60" s="388" t="s">
        <v>1335</v>
      </c>
      <c r="E60" s="403"/>
      <c r="F60" s="389" t="s">
        <v>279</v>
      </c>
      <c r="G60" s="389" t="s">
        <v>1334</v>
      </c>
      <c r="H60" s="389" t="s">
        <v>1333</v>
      </c>
      <c r="I60" s="390" t="s">
        <v>315</v>
      </c>
    </row>
    <row r="61" spans="1:9" ht="21" customHeight="1" x14ac:dyDescent="0.15">
      <c r="A61" s="385" t="s">
        <v>279</v>
      </c>
      <c r="B61" s="386" t="s">
        <v>1332</v>
      </c>
      <c r="C61" s="387" t="s">
        <v>1331</v>
      </c>
      <c r="D61" s="393" t="s">
        <v>1330</v>
      </c>
      <c r="E61" s="403"/>
      <c r="F61" s="389" t="s">
        <v>279</v>
      </c>
      <c r="G61" s="389" t="s">
        <v>1332</v>
      </c>
      <c r="H61" s="389" t="s">
        <v>1331</v>
      </c>
      <c r="I61" s="390" t="s">
        <v>1330</v>
      </c>
    </row>
    <row r="62" spans="1:9" ht="21" customHeight="1" x14ac:dyDescent="0.15">
      <c r="A62" s="385" t="s">
        <v>279</v>
      </c>
      <c r="B62" s="386" t="s">
        <v>1329</v>
      </c>
      <c r="C62" s="387" t="s">
        <v>1328</v>
      </c>
      <c r="D62" s="388" t="s">
        <v>1325</v>
      </c>
      <c r="E62" s="403"/>
      <c r="F62" s="389" t="s">
        <v>279</v>
      </c>
      <c r="G62" s="389" t="s">
        <v>1329</v>
      </c>
      <c r="H62" s="389" t="s">
        <v>1328</v>
      </c>
      <c r="I62" s="390" t="s">
        <v>1325</v>
      </c>
    </row>
    <row r="63" spans="1:9" ht="21" customHeight="1" x14ac:dyDescent="0.15">
      <c r="A63" s="385" t="s">
        <v>279</v>
      </c>
      <c r="B63" s="386" t="s">
        <v>1327</v>
      </c>
      <c r="C63" s="387" t="s">
        <v>1326</v>
      </c>
      <c r="D63" s="388" t="s">
        <v>1325</v>
      </c>
      <c r="E63" s="403"/>
      <c r="F63" s="389" t="s">
        <v>279</v>
      </c>
      <c r="G63" s="389" t="s">
        <v>1327</v>
      </c>
      <c r="H63" s="389" t="s">
        <v>1326</v>
      </c>
      <c r="I63" s="390" t="s">
        <v>1325</v>
      </c>
    </row>
    <row r="64" spans="1:9" ht="21" customHeight="1" x14ac:dyDescent="0.15">
      <c r="A64" s="385" t="s">
        <v>279</v>
      </c>
      <c r="B64" s="386" t="s">
        <v>1324</v>
      </c>
      <c r="C64" s="387" t="s">
        <v>1323</v>
      </c>
      <c r="D64" s="388" t="s">
        <v>315</v>
      </c>
      <c r="E64" s="403"/>
      <c r="F64" s="389" t="s">
        <v>279</v>
      </c>
      <c r="G64" s="389" t="s">
        <v>1324</v>
      </c>
      <c r="H64" s="389" t="s">
        <v>1323</v>
      </c>
      <c r="I64" s="390" t="s">
        <v>315</v>
      </c>
    </row>
    <row r="65" spans="1:9" ht="21" customHeight="1" x14ac:dyDescent="0.15">
      <c r="A65" s="385" t="s">
        <v>279</v>
      </c>
      <c r="B65" s="386" t="s">
        <v>1322</v>
      </c>
      <c r="C65" s="387" t="s">
        <v>1321</v>
      </c>
      <c r="D65" s="388" t="s">
        <v>315</v>
      </c>
      <c r="E65" s="403"/>
      <c r="F65" s="389" t="s">
        <v>279</v>
      </c>
      <c r="G65" s="389" t="s">
        <v>1322</v>
      </c>
      <c r="H65" s="389" t="s">
        <v>1321</v>
      </c>
      <c r="I65" s="390" t="s">
        <v>315</v>
      </c>
    </row>
  </sheetData>
  <mergeCells count="1">
    <mergeCell ref="F1:I1"/>
  </mergeCells>
  <phoneticPr fontId="1"/>
  <pageMargins left="0.70866141732283472" right="0.78740157480314965" top="0.55118110236220474" bottom="0.59055118110236227" header="0.51181102362204722" footer="0.51181102362204722"/>
  <pageSetup paperSize="9" scale="6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2"/>
  <sheetViews>
    <sheetView zoomScaleNormal="100" zoomScaleSheetLayoutView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13.875" style="122" customWidth="1"/>
    <col min="2" max="14" width="9.625" style="122" customWidth="1"/>
    <col min="15" max="16384" width="9" style="122"/>
  </cols>
  <sheetData>
    <row r="1" spans="1:14" ht="24" customHeight="1" x14ac:dyDescent="0.15">
      <c r="A1" s="427" t="s">
        <v>1496</v>
      </c>
    </row>
    <row r="2" spans="1:14" x14ac:dyDescent="0.15">
      <c r="A2" s="123"/>
      <c r="B2" s="123"/>
      <c r="C2" s="123"/>
      <c r="D2" s="123"/>
      <c r="E2" s="123"/>
      <c r="F2" s="123"/>
      <c r="G2" s="123"/>
      <c r="H2" s="133"/>
      <c r="I2" s="133"/>
      <c r="J2" s="133"/>
      <c r="K2" s="133"/>
      <c r="L2" s="133"/>
      <c r="M2" s="133"/>
      <c r="N2" s="133"/>
    </row>
    <row r="3" spans="1:14" s="219" customFormat="1" ht="15.75" customHeight="1" x14ac:dyDescent="0.15">
      <c r="A3" s="221"/>
      <c r="B3" s="475" t="s">
        <v>143</v>
      </c>
      <c r="C3" s="489" t="s">
        <v>87</v>
      </c>
      <c r="D3" s="490"/>
      <c r="E3" s="490"/>
      <c r="F3" s="490"/>
      <c r="G3" s="490"/>
      <c r="H3" s="491"/>
      <c r="I3" s="489" t="s">
        <v>86</v>
      </c>
      <c r="J3" s="490"/>
      <c r="K3" s="490"/>
      <c r="L3" s="490"/>
      <c r="M3" s="490"/>
      <c r="N3" s="490"/>
    </row>
    <row r="4" spans="1:14" s="219" customFormat="1" ht="15.75" customHeight="1" x14ac:dyDescent="0.15">
      <c r="A4" s="220" t="s">
        <v>1495</v>
      </c>
      <c r="B4" s="476"/>
      <c r="C4" s="407" t="s">
        <v>143</v>
      </c>
      <c r="D4" s="407" t="s">
        <v>1494</v>
      </c>
      <c r="E4" s="407" t="s">
        <v>1493</v>
      </c>
      <c r="F4" s="407" t="s">
        <v>1492</v>
      </c>
      <c r="G4" s="407" t="s">
        <v>1491</v>
      </c>
      <c r="H4" s="407" t="s">
        <v>1490</v>
      </c>
      <c r="I4" s="407" t="s">
        <v>143</v>
      </c>
      <c r="J4" s="407" t="s">
        <v>1494</v>
      </c>
      <c r="K4" s="407" t="s">
        <v>1493</v>
      </c>
      <c r="L4" s="407" t="s">
        <v>1492</v>
      </c>
      <c r="M4" s="407" t="s">
        <v>1491</v>
      </c>
      <c r="N4" s="407" t="s">
        <v>1490</v>
      </c>
    </row>
    <row r="5" spans="1:14" ht="10.15" customHeight="1" x14ac:dyDescent="0.15">
      <c r="B5" s="135"/>
      <c r="H5" s="133"/>
      <c r="I5" s="133"/>
      <c r="J5" s="133"/>
      <c r="K5" s="133"/>
      <c r="L5" s="133"/>
      <c r="M5" s="133"/>
      <c r="N5" s="133"/>
    </row>
    <row r="6" spans="1:14" ht="15" customHeight="1" x14ac:dyDescent="0.15">
      <c r="A6" s="214" t="s">
        <v>1489</v>
      </c>
      <c r="B6" s="213">
        <v>157794</v>
      </c>
      <c r="C6" s="205">
        <v>74340</v>
      </c>
      <c r="D6" s="205">
        <v>21689</v>
      </c>
      <c r="E6" s="205">
        <v>50534</v>
      </c>
      <c r="F6" s="205">
        <v>1687</v>
      </c>
      <c r="G6" s="205">
        <v>423</v>
      </c>
      <c r="H6" s="210">
        <v>7</v>
      </c>
      <c r="I6" s="210">
        <v>83454</v>
      </c>
      <c r="J6" s="210">
        <v>21252</v>
      </c>
      <c r="K6" s="210">
        <v>50260</v>
      </c>
      <c r="L6" s="210">
        <v>10593</v>
      </c>
      <c r="M6" s="210">
        <v>1340</v>
      </c>
      <c r="N6" s="210">
        <v>9</v>
      </c>
    </row>
    <row r="7" spans="1:14" ht="15" customHeight="1" x14ac:dyDescent="0.15">
      <c r="A7" s="218" t="s">
        <v>1488</v>
      </c>
      <c r="B7" s="213">
        <v>170262</v>
      </c>
      <c r="C7" s="205">
        <v>80056</v>
      </c>
      <c r="D7" s="205">
        <v>20745</v>
      </c>
      <c r="E7" s="205">
        <v>57003</v>
      </c>
      <c r="F7" s="205">
        <v>1792</v>
      </c>
      <c r="G7" s="205">
        <v>502</v>
      </c>
      <c r="H7" s="210">
        <v>14</v>
      </c>
      <c r="I7" s="210">
        <v>90206</v>
      </c>
      <c r="J7" s="210">
        <v>20513</v>
      </c>
      <c r="K7" s="210">
        <v>56981</v>
      </c>
      <c r="L7" s="210">
        <v>11280</v>
      </c>
      <c r="M7" s="210">
        <v>1411</v>
      </c>
      <c r="N7" s="210">
        <v>21</v>
      </c>
    </row>
    <row r="8" spans="1:14" ht="15" customHeight="1" x14ac:dyDescent="0.15">
      <c r="A8" s="218" t="s">
        <v>1487</v>
      </c>
      <c r="B8" s="213">
        <v>184575</v>
      </c>
      <c r="C8" s="205">
        <v>87595</v>
      </c>
      <c r="D8" s="205">
        <v>22973</v>
      </c>
      <c r="E8" s="205">
        <v>61964</v>
      </c>
      <c r="F8" s="205">
        <v>1905</v>
      </c>
      <c r="G8" s="205">
        <v>701</v>
      </c>
      <c r="H8" s="210">
        <v>52</v>
      </c>
      <c r="I8" s="210">
        <v>96980</v>
      </c>
      <c r="J8" s="210">
        <v>21087</v>
      </c>
      <c r="K8" s="210">
        <v>61978</v>
      </c>
      <c r="L8" s="210">
        <v>12001</v>
      </c>
      <c r="M8" s="210">
        <v>1836</v>
      </c>
      <c r="N8" s="210">
        <v>78</v>
      </c>
    </row>
    <row r="9" spans="1:14" ht="15" customHeight="1" x14ac:dyDescent="0.15">
      <c r="A9" s="218" t="s">
        <v>132</v>
      </c>
      <c r="B9" s="213">
        <v>194203</v>
      </c>
      <c r="C9" s="205">
        <v>92394</v>
      </c>
      <c r="D9" s="205">
        <v>24575</v>
      </c>
      <c r="E9" s="205">
        <v>64636</v>
      </c>
      <c r="F9" s="205">
        <v>2046</v>
      </c>
      <c r="G9" s="205">
        <v>1108</v>
      </c>
      <c r="H9" s="210">
        <v>29</v>
      </c>
      <c r="I9" s="210">
        <v>101809</v>
      </c>
      <c r="J9" s="210">
        <v>22037</v>
      </c>
      <c r="K9" s="210">
        <v>64441</v>
      </c>
      <c r="L9" s="210">
        <v>12922</v>
      </c>
      <c r="M9" s="210">
        <v>2377</v>
      </c>
      <c r="N9" s="210">
        <v>32</v>
      </c>
    </row>
    <row r="10" spans="1:14" ht="15" customHeight="1" x14ac:dyDescent="0.15">
      <c r="A10" s="214" t="s">
        <v>1486</v>
      </c>
      <c r="B10" s="213">
        <v>202858</v>
      </c>
      <c r="C10" s="205">
        <v>96479</v>
      </c>
      <c r="D10" s="205">
        <v>26342</v>
      </c>
      <c r="E10" s="205">
        <v>66264</v>
      </c>
      <c r="F10" s="205">
        <v>2340</v>
      </c>
      <c r="G10" s="205">
        <v>1328</v>
      </c>
      <c r="H10" s="210">
        <v>205</v>
      </c>
      <c r="I10" s="210">
        <v>106379</v>
      </c>
      <c r="J10" s="210">
        <v>23637</v>
      </c>
      <c r="K10" s="210">
        <v>66054</v>
      </c>
      <c r="L10" s="210">
        <v>13621</v>
      </c>
      <c r="M10" s="210">
        <v>2848</v>
      </c>
      <c r="N10" s="210">
        <v>219</v>
      </c>
    </row>
    <row r="11" spans="1:14" ht="15" customHeight="1" x14ac:dyDescent="0.15">
      <c r="A11" s="217"/>
      <c r="B11" s="213"/>
      <c r="C11" s="205"/>
      <c r="D11" s="205"/>
      <c r="E11" s="205"/>
      <c r="F11" s="205"/>
      <c r="G11" s="205"/>
      <c r="H11" s="210"/>
      <c r="I11" s="210"/>
      <c r="J11" s="210"/>
      <c r="K11" s="210"/>
      <c r="L11" s="210"/>
      <c r="M11" s="210"/>
      <c r="N11" s="210"/>
    </row>
    <row r="12" spans="1:14" x14ac:dyDescent="0.15">
      <c r="A12" s="214" t="s">
        <v>1485</v>
      </c>
      <c r="B12" s="213">
        <v>213097</v>
      </c>
      <c r="C12" s="205">
        <v>101787</v>
      </c>
      <c r="D12" s="205">
        <v>29541</v>
      </c>
      <c r="E12" s="205">
        <v>67868</v>
      </c>
      <c r="F12" s="205">
        <v>2545</v>
      </c>
      <c r="G12" s="205">
        <v>1662</v>
      </c>
      <c r="H12" s="210">
        <f>C12-D12-E12-F12-G12</f>
        <v>171</v>
      </c>
      <c r="I12" s="210">
        <v>111310</v>
      </c>
      <c r="J12" s="210">
        <v>26021</v>
      </c>
      <c r="K12" s="210">
        <v>67382</v>
      </c>
      <c r="L12" s="210">
        <v>14508</v>
      </c>
      <c r="M12" s="210">
        <v>3289</v>
      </c>
      <c r="N12" s="210">
        <f>I12-J12-K12-L12-M12</f>
        <v>110</v>
      </c>
    </row>
    <row r="13" spans="1:14" ht="6" customHeight="1" x14ac:dyDescent="0.15">
      <c r="A13" s="67"/>
      <c r="B13" s="213"/>
      <c r="C13" s="205"/>
      <c r="D13" s="205"/>
      <c r="E13" s="205"/>
      <c r="F13" s="205"/>
      <c r="G13" s="205"/>
      <c r="H13" s="210"/>
      <c r="I13" s="210"/>
      <c r="J13" s="210"/>
      <c r="K13" s="210"/>
      <c r="L13" s="210"/>
      <c r="M13" s="210"/>
      <c r="N13" s="210"/>
    </row>
    <row r="14" spans="1:14" ht="15" customHeight="1" x14ac:dyDescent="0.15">
      <c r="A14" s="214" t="s">
        <v>1480</v>
      </c>
      <c r="B14" s="213">
        <v>18362</v>
      </c>
      <c r="C14" s="205">
        <v>9239</v>
      </c>
      <c r="D14" s="205">
        <v>9195</v>
      </c>
      <c r="E14" s="205">
        <v>26</v>
      </c>
      <c r="F14" s="205" t="s">
        <v>1478</v>
      </c>
      <c r="G14" s="205" t="s">
        <v>1478</v>
      </c>
      <c r="H14" s="210">
        <f>C14-D14-E14</f>
        <v>18</v>
      </c>
      <c r="I14" s="210">
        <v>9123</v>
      </c>
      <c r="J14" s="210">
        <v>9063</v>
      </c>
      <c r="K14" s="210">
        <v>45</v>
      </c>
      <c r="L14" s="210" t="s">
        <v>1478</v>
      </c>
      <c r="M14" s="210" t="s">
        <v>1478</v>
      </c>
      <c r="N14" s="210">
        <f>I14-J14-K14</f>
        <v>15</v>
      </c>
    </row>
    <row r="15" spans="1:14" ht="15" customHeight="1" x14ac:dyDescent="0.15">
      <c r="A15" s="214" t="s">
        <v>1479</v>
      </c>
      <c r="B15" s="213">
        <v>18163</v>
      </c>
      <c r="C15" s="205">
        <v>8616</v>
      </c>
      <c r="D15" s="205">
        <v>8017</v>
      </c>
      <c r="E15" s="205">
        <v>565</v>
      </c>
      <c r="F15" s="205" t="s">
        <v>1478</v>
      </c>
      <c r="G15" s="205">
        <v>6</v>
      </c>
      <c r="H15" s="210">
        <f>C15-D15-E15-G15</f>
        <v>28</v>
      </c>
      <c r="I15" s="210">
        <v>9547</v>
      </c>
      <c r="J15" s="210">
        <v>8441</v>
      </c>
      <c r="K15" s="210">
        <v>1067</v>
      </c>
      <c r="L15" s="210">
        <v>1</v>
      </c>
      <c r="M15" s="210">
        <v>25</v>
      </c>
      <c r="N15" s="210">
        <f>I15-J15-K15-L15-M15</f>
        <v>13</v>
      </c>
    </row>
    <row r="16" spans="1:14" ht="15" customHeight="1" x14ac:dyDescent="0.15">
      <c r="A16" s="214" t="s">
        <v>1477</v>
      </c>
      <c r="B16" s="213">
        <v>15457</v>
      </c>
      <c r="C16" s="205">
        <v>7643</v>
      </c>
      <c r="D16" s="205">
        <v>4907</v>
      </c>
      <c r="E16" s="205">
        <v>2684</v>
      </c>
      <c r="F16" s="205" t="s">
        <v>1478</v>
      </c>
      <c r="G16" s="205">
        <v>43</v>
      </c>
      <c r="H16" s="210">
        <f>C16-D16-E16-G16</f>
        <v>9</v>
      </c>
      <c r="I16" s="210">
        <v>7814</v>
      </c>
      <c r="J16" s="210">
        <v>3656</v>
      </c>
      <c r="K16" s="210">
        <v>4053</v>
      </c>
      <c r="L16" s="210">
        <v>3</v>
      </c>
      <c r="M16" s="210">
        <v>99</v>
      </c>
      <c r="N16" s="210">
        <f>I16-J16-K16-L16-M16</f>
        <v>3</v>
      </c>
    </row>
    <row r="17" spans="1:14" ht="15" customHeight="1" x14ac:dyDescent="0.15">
      <c r="A17" s="214" t="s">
        <v>1476</v>
      </c>
      <c r="B17" s="213">
        <v>15678</v>
      </c>
      <c r="C17" s="205">
        <v>7743</v>
      </c>
      <c r="D17" s="205">
        <v>2631</v>
      </c>
      <c r="E17" s="205">
        <v>4993</v>
      </c>
      <c r="F17" s="205">
        <v>2</v>
      </c>
      <c r="G17" s="205">
        <v>112</v>
      </c>
      <c r="H17" s="210">
        <f>C17-D17-E17-F17-G17</f>
        <v>5</v>
      </c>
      <c r="I17" s="210">
        <v>7935</v>
      </c>
      <c r="J17" s="210">
        <v>1407</v>
      </c>
      <c r="K17" s="210">
        <v>6312</v>
      </c>
      <c r="L17" s="210">
        <v>22</v>
      </c>
      <c r="M17" s="210">
        <v>191</v>
      </c>
      <c r="N17" s="210">
        <f>I17-J17-K17-L17-M17</f>
        <v>3</v>
      </c>
    </row>
    <row r="18" spans="1:14" ht="15" customHeight="1" x14ac:dyDescent="0.15">
      <c r="A18" s="214" t="s">
        <v>1475</v>
      </c>
      <c r="B18" s="213">
        <v>16535</v>
      </c>
      <c r="C18" s="205">
        <v>8288</v>
      </c>
      <c r="D18" s="205">
        <v>1696</v>
      </c>
      <c r="E18" s="205">
        <v>6442</v>
      </c>
      <c r="F18" s="205">
        <v>11</v>
      </c>
      <c r="G18" s="205">
        <v>133</v>
      </c>
      <c r="H18" s="210">
        <f>C18-D18-E18-F18-G18</f>
        <v>6</v>
      </c>
      <c r="I18" s="210">
        <v>8247</v>
      </c>
      <c r="J18" s="210">
        <v>694</v>
      </c>
      <c r="K18" s="210">
        <v>7178</v>
      </c>
      <c r="L18" s="210">
        <v>57</v>
      </c>
      <c r="M18" s="210">
        <v>314</v>
      </c>
      <c r="N18" s="210">
        <f>I18-J18-K18-L18-M18</f>
        <v>4</v>
      </c>
    </row>
    <row r="19" spans="1:14" ht="6" customHeight="1" x14ac:dyDescent="0.15">
      <c r="A19" s="214"/>
      <c r="B19" s="213"/>
      <c r="C19" s="205"/>
      <c r="D19" s="205"/>
      <c r="E19" s="205"/>
      <c r="F19" s="205"/>
      <c r="G19" s="205"/>
      <c r="H19" s="210"/>
      <c r="I19" s="210"/>
      <c r="J19" s="210"/>
      <c r="K19" s="210"/>
      <c r="L19" s="210"/>
      <c r="M19" s="210"/>
      <c r="N19" s="210"/>
    </row>
    <row r="20" spans="1:14" ht="15" customHeight="1" x14ac:dyDescent="0.15">
      <c r="A20" s="214" t="s">
        <v>1474</v>
      </c>
      <c r="B20" s="213">
        <v>18613</v>
      </c>
      <c r="C20" s="205">
        <v>9294</v>
      </c>
      <c r="D20" s="205">
        <v>1320</v>
      </c>
      <c r="E20" s="205">
        <v>7650</v>
      </c>
      <c r="F20" s="205">
        <v>40</v>
      </c>
      <c r="G20" s="205">
        <v>269</v>
      </c>
      <c r="H20" s="210">
        <f>C20-D20-E20-F20-G20</f>
        <v>15</v>
      </c>
      <c r="I20" s="210">
        <v>9319</v>
      </c>
      <c r="J20" s="210">
        <v>585</v>
      </c>
      <c r="K20" s="210">
        <v>8147</v>
      </c>
      <c r="L20" s="210">
        <v>122</v>
      </c>
      <c r="M20" s="210">
        <v>451</v>
      </c>
      <c r="N20" s="210">
        <f>I20-J20-K20-L20-M20</f>
        <v>14</v>
      </c>
    </row>
    <row r="21" spans="1:14" ht="15" customHeight="1" x14ac:dyDescent="0.15">
      <c r="A21" s="214" t="s">
        <v>1473</v>
      </c>
      <c r="B21" s="213">
        <v>20292</v>
      </c>
      <c r="C21" s="205">
        <v>10281</v>
      </c>
      <c r="D21" s="205">
        <v>887</v>
      </c>
      <c r="E21" s="205">
        <v>8974</v>
      </c>
      <c r="F21" s="205">
        <v>64</v>
      </c>
      <c r="G21" s="205">
        <v>331</v>
      </c>
      <c r="H21" s="210">
        <f>C21-D21-E21-F21-G21</f>
        <v>25</v>
      </c>
      <c r="I21" s="210">
        <v>10011</v>
      </c>
      <c r="J21" s="210">
        <v>492</v>
      </c>
      <c r="K21" s="210">
        <v>8649</v>
      </c>
      <c r="L21" s="210">
        <v>257</v>
      </c>
      <c r="M21" s="210">
        <v>601</v>
      </c>
      <c r="N21" s="210">
        <f>I21-J21-K21-L21-M21</f>
        <v>12</v>
      </c>
    </row>
    <row r="22" spans="1:14" ht="15" customHeight="1" x14ac:dyDescent="0.15">
      <c r="A22" s="214" t="s">
        <v>1472</v>
      </c>
      <c r="B22" s="213">
        <v>16582</v>
      </c>
      <c r="C22" s="205">
        <v>8313</v>
      </c>
      <c r="D22" s="205">
        <v>397</v>
      </c>
      <c r="E22" s="205">
        <v>7512</v>
      </c>
      <c r="F22" s="205">
        <v>97</v>
      </c>
      <c r="G22" s="205">
        <v>287</v>
      </c>
      <c r="H22" s="210">
        <f>C22-D22-E22-F22-G22</f>
        <v>20</v>
      </c>
      <c r="I22" s="210">
        <v>8269</v>
      </c>
      <c r="J22" s="210">
        <v>339</v>
      </c>
      <c r="K22" s="210">
        <v>7072</v>
      </c>
      <c r="L22" s="210">
        <v>415</v>
      </c>
      <c r="M22" s="210">
        <v>434</v>
      </c>
      <c r="N22" s="210">
        <f>I22-J22-K22-L22-M22</f>
        <v>9</v>
      </c>
    </row>
    <row r="23" spans="1:14" ht="15" customHeight="1" x14ac:dyDescent="0.15">
      <c r="A23" s="214" t="s">
        <v>1471</v>
      </c>
      <c r="B23" s="213">
        <v>15349</v>
      </c>
      <c r="C23" s="205">
        <v>7533</v>
      </c>
      <c r="D23" s="205">
        <v>227</v>
      </c>
      <c r="E23" s="205">
        <v>6939</v>
      </c>
      <c r="F23" s="205">
        <v>141</v>
      </c>
      <c r="G23" s="205">
        <v>214</v>
      </c>
      <c r="H23" s="210">
        <f>C23-D23-E23-F23-G23</f>
        <v>12</v>
      </c>
      <c r="I23" s="210">
        <v>7816</v>
      </c>
      <c r="J23" s="210">
        <v>305</v>
      </c>
      <c r="K23" s="210">
        <v>6516</v>
      </c>
      <c r="L23" s="210">
        <v>664</v>
      </c>
      <c r="M23" s="210">
        <v>320</v>
      </c>
      <c r="N23" s="210">
        <f>I23-J23-K23-L23-M23</f>
        <v>11</v>
      </c>
    </row>
    <row r="24" spans="1:14" ht="15" customHeight="1" x14ac:dyDescent="0.15">
      <c r="A24" s="214" t="s">
        <v>1470</v>
      </c>
      <c r="B24" s="213">
        <v>15439</v>
      </c>
      <c r="C24" s="205">
        <v>7329</v>
      </c>
      <c r="D24" s="205">
        <v>134</v>
      </c>
      <c r="E24" s="205">
        <v>6818</v>
      </c>
      <c r="F24" s="205">
        <v>225</v>
      </c>
      <c r="G24" s="205">
        <v>137</v>
      </c>
      <c r="H24" s="210">
        <f>C24-D24-E24-F24-G24</f>
        <v>15</v>
      </c>
      <c r="I24" s="210">
        <v>8110</v>
      </c>
      <c r="J24" s="210">
        <v>306</v>
      </c>
      <c r="K24" s="210">
        <v>6372</v>
      </c>
      <c r="L24" s="210">
        <v>1166</v>
      </c>
      <c r="M24" s="210">
        <v>256</v>
      </c>
      <c r="N24" s="210">
        <f>I24-J24-K24-L24-M24</f>
        <v>10</v>
      </c>
    </row>
    <row r="25" spans="1:14" ht="6" customHeight="1" x14ac:dyDescent="0.15">
      <c r="A25" s="214"/>
      <c r="B25" s="213"/>
      <c r="C25" s="205"/>
      <c r="D25" s="205"/>
      <c r="E25" s="205"/>
      <c r="F25" s="205"/>
      <c r="G25" s="205"/>
      <c r="H25" s="210"/>
      <c r="I25" s="210"/>
      <c r="J25" s="210"/>
      <c r="K25" s="210"/>
      <c r="L25" s="210"/>
      <c r="M25" s="210"/>
      <c r="N25" s="210"/>
    </row>
    <row r="26" spans="1:14" ht="15" customHeight="1" x14ac:dyDescent="0.15">
      <c r="A26" s="214" t="s">
        <v>1469</v>
      </c>
      <c r="B26" s="213">
        <v>14829</v>
      </c>
      <c r="C26" s="205">
        <v>6687</v>
      </c>
      <c r="D26" s="205">
        <v>75</v>
      </c>
      <c r="E26" s="205">
        <v>6205</v>
      </c>
      <c r="F26" s="205">
        <v>334</v>
      </c>
      <c r="G26" s="205">
        <v>59</v>
      </c>
      <c r="H26" s="210">
        <f>C26-D26-E26-F26-G26</f>
        <v>14</v>
      </c>
      <c r="I26" s="210">
        <v>8142</v>
      </c>
      <c r="J26" s="210">
        <v>337</v>
      </c>
      <c r="K26" s="210">
        <v>5810</v>
      </c>
      <c r="L26" s="210">
        <v>1769</v>
      </c>
      <c r="M26" s="210">
        <v>222</v>
      </c>
      <c r="N26" s="210">
        <f>I26-J26-K26-L26-M26</f>
        <v>4</v>
      </c>
    </row>
    <row r="27" spans="1:14" ht="15" customHeight="1" x14ac:dyDescent="0.15">
      <c r="A27" s="214" t="s">
        <v>1468</v>
      </c>
      <c r="B27" s="213">
        <v>11505</v>
      </c>
      <c r="C27" s="205">
        <v>4772</v>
      </c>
      <c r="D27" s="205">
        <v>29</v>
      </c>
      <c r="E27" s="205">
        <v>4378</v>
      </c>
      <c r="F27" s="205">
        <v>325</v>
      </c>
      <c r="G27" s="205">
        <v>38</v>
      </c>
      <c r="H27" s="210">
        <f>C27-D27-E27-F27-G27</f>
        <v>2</v>
      </c>
      <c r="I27" s="210">
        <v>6733</v>
      </c>
      <c r="J27" s="210">
        <v>208</v>
      </c>
      <c r="K27" s="210">
        <v>3680</v>
      </c>
      <c r="L27" s="210">
        <v>2680</v>
      </c>
      <c r="M27" s="210">
        <v>164</v>
      </c>
      <c r="N27" s="210">
        <f>I27-J27-K27-L27-M27</f>
        <v>1</v>
      </c>
    </row>
    <row r="28" spans="1:14" ht="15" customHeight="1" x14ac:dyDescent="0.15">
      <c r="A28" s="214" t="s">
        <v>1467</v>
      </c>
      <c r="B28" s="213">
        <v>7486</v>
      </c>
      <c r="C28" s="205">
        <v>2975</v>
      </c>
      <c r="D28" s="205">
        <v>16</v>
      </c>
      <c r="E28" s="205">
        <v>2550</v>
      </c>
      <c r="F28" s="205">
        <v>393</v>
      </c>
      <c r="G28" s="205">
        <v>15</v>
      </c>
      <c r="H28" s="210">
        <f>C28-D28-E28-F28-G28</f>
        <v>1</v>
      </c>
      <c r="I28" s="210">
        <v>4511</v>
      </c>
      <c r="J28" s="210">
        <v>103</v>
      </c>
      <c r="K28" s="210">
        <v>1635</v>
      </c>
      <c r="L28" s="210">
        <v>2664</v>
      </c>
      <c r="M28" s="210">
        <v>106</v>
      </c>
      <c r="N28" s="210">
        <f>I28-J28-K28-L28-M28</f>
        <v>3</v>
      </c>
    </row>
    <row r="29" spans="1:14" ht="15" customHeight="1" x14ac:dyDescent="0.15">
      <c r="A29" s="214" t="s">
        <v>1466</v>
      </c>
      <c r="B29" s="213">
        <v>5333</v>
      </c>
      <c r="C29" s="205">
        <v>2030</v>
      </c>
      <c r="D29" s="205">
        <v>5</v>
      </c>
      <c r="E29" s="205">
        <v>1517</v>
      </c>
      <c r="F29" s="205">
        <v>495</v>
      </c>
      <c r="G29" s="205">
        <v>12</v>
      </c>
      <c r="H29" s="210">
        <f>C29-D29-E29-F29-G29</f>
        <v>1</v>
      </c>
      <c r="I29" s="210">
        <v>3303</v>
      </c>
      <c r="J29" s="210">
        <v>61</v>
      </c>
      <c r="K29" s="210">
        <v>672</v>
      </c>
      <c r="L29" s="210">
        <v>2501</v>
      </c>
      <c r="M29" s="210">
        <v>66</v>
      </c>
      <c r="N29" s="210">
        <f>I29-J29-K29-L29-M29</f>
        <v>3</v>
      </c>
    </row>
    <row r="30" spans="1:14" ht="15" customHeight="1" x14ac:dyDescent="0.15">
      <c r="A30" s="214" t="s">
        <v>1465</v>
      </c>
      <c r="B30" s="213">
        <v>3474</v>
      </c>
      <c r="C30" s="205">
        <v>1044</v>
      </c>
      <c r="D30" s="205">
        <v>5</v>
      </c>
      <c r="E30" s="205">
        <v>615</v>
      </c>
      <c r="F30" s="205">
        <v>418</v>
      </c>
      <c r="G30" s="205">
        <v>6</v>
      </c>
      <c r="H30" s="210" t="s">
        <v>1478</v>
      </c>
      <c r="I30" s="210">
        <v>2430</v>
      </c>
      <c r="J30" s="210">
        <v>24</v>
      </c>
      <c r="K30" s="210">
        <v>174</v>
      </c>
      <c r="L30" s="210">
        <v>2187</v>
      </c>
      <c r="M30" s="210">
        <v>40</v>
      </c>
      <c r="N30" s="210">
        <f>I30-J30-K30-L30-M30</f>
        <v>5</v>
      </c>
    </row>
    <row r="31" spans="1:14" ht="15.6" customHeight="1" x14ac:dyDescent="0.15">
      <c r="A31" s="67"/>
      <c r="B31" s="213"/>
      <c r="C31" s="205"/>
      <c r="D31" s="205"/>
      <c r="E31" s="205"/>
      <c r="F31" s="205"/>
      <c r="G31" s="205"/>
      <c r="H31" s="210"/>
      <c r="I31" s="210"/>
      <c r="J31" s="210"/>
      <c r="K31" s="210"/>
      <c r="L31" s="210"/>
      <c r="M31" s="210"/>
      <c r="N31" s="210"/>
    </row>
    <row r="32" spans="1:14" x14ac:dyDescent="0.15">
      <c r="A32" s="214" t="s">
        <v>1484</v>
      </c>
      <c r="B32" s="213">
        <f t="shared" ref="B32:N32" si="0">SUM(B34:B50)</f>
        <v>217651</v>
      </c>
      <c r="C32" s="210">
        <f t="shared" si="0"/>
        <v>104191</v>
      </c>
      <c r="D32" s="210">
        <f t="shared" si="0"/>
        <v>30358</v>
      </c>
      <c r="E32" s="210">
        <f t="shared" si="0"/>
        <v>68318</v>
      </c>
      <c r="F32" s="210">
        <f t="shared" si="0"/>
        <v>2898</v>
      </c>
      <c r="G32" s="210">
        <f t="shared" si="0"/>
        <v>2150</v>
      </c>
      <c r="H32" s="210">
        <f t="shared" si="0"/>
        <v>467</v>
      </c>
      <c r="I32" s="210">
        <f t="shared" si="0"/>
        <v>113460</v>
      </c>
      <c r="J32" s="210">
        <f t="shared" si="0"/>
        <v>26311</v>
      </c>
      <c r="K32" s="210">
        <f t="shared" si="0"/>
        <v>67671</v>
      </c>
      <c r="L32" s="210">
        <f t="shared" si="0"/>
        <v>15283</v>
      </c>
      <c r="M32" s="210">
        <f t="shared" si="0"/>
        <v>3881</v>
      </c>
      <c r="N32" s="210">
        <f t="shared" si="0"/>
        <v>314</v>
      </c>
    </row>
    <row r="33" spans="1:14" ht="6" customHeight="1" x14ac:dyDescent="0.15">
      <c r="A33" s="67"/>
      <c r="B33" s="213"/>
      <c r="C33" s="205"/>
      <c r="D33" s="205"/>
      <c r="E33" s="205"/>
      <c r="F33" s="205"/>
      <c r="G33" s="205"/>
      <c r="H33" s="210"/>
      <c r="I33" s="210"/>
      <c r="J33" s="210"/>
      <c r="K33" s="210"/>
      <c r="L33" s="210"/>
      <c r="M33" s="210"/>
      <c r="N33" s="210"/>
    </row>
    <row r="34" spans="1:14" ht="15" customHeight="1" x14ac:dyDescent="0.15">
      <c r="A34" s="214" t="s">
        <v>1480</v>
      </c>
      <c r="B34" s="213">
        <f>SUM(C34+I34)</f>
        <v>15721</v>
      </c>
      <c r="C34" s="205">
        <f>SUM(D34+E34+F34+G34+H34)</f>
        <v>7985</v>
      </c>
      <c r="D34" s="205">
        <v>7945</v>
      </c>
      <c r="E34" s="205">
        <v>34</v>
      </c>
      <c r="F34" s="216">
        <v>0</v>
      </c>
      <c r="G34" s="205">
        <v>0</v>
      </c>
      <c r="H34" s="210">
        <v>6</v>
      </c>
      <c r="I34" s="210">
        <f>SUM(J34:N34)</f>
        <v>7736</v>
      </c>
      <c r="J34" s="210">
        <v>7690</v>
      </c>
      <c r="K34" s="210">
        <v>46</v>
      </c>
      <c r="L34" s="210" t="s">
        <v>1483</v>
      </c>
      <c r="M34" s="210" t="s">
        <v>1483</v>
      </c>
      <c r="N34" s="210" t="s">
        <v>1483</v>
      </c>
    </row>
    <row r="35" spans="1:14" ht="15" customHeight="1" x14ac:dyDescent="0.15">
      <c r="A35" s="214" t="s">
        <v>1479</v>
      </c>
      <c r="B35" s="213">
        <f>SUM(C35+I35)</f>
        <v>17080</v>
      </c>
      <c r="C35" s="205">
        <f>SUM(D35+E35+F35+G35+H35)</f>
        <v>8099</v>
      </c>
      <c r="D35" s="205">
        <v>7472</v>
      </c>
      <c r="E35" s="205">
        <v>605</v>
      </c>
      <c r="F35" s="205">
        <v>3</v>
      </c>
      <c r="G35" s="205">
        <v>12</v>
      </c>
      <c r="H35" s="210">
        <v>7</v>
      </c>
      <c r="I35" s="210">
        <f>SUM(J35:N35)</f>
        <v>8981</v>
      </c>
      <c r="J35" s="210">
        <v>7996</v>
      </c>
      <c r="K35" s="210">
        <v>940</v>
      </c>
      <c r="L35" s="210">
        <v>1</v>
      </c>
      <c r="M35" s="210">
        <v>42</v>
      </c>
      <c r="N35" s="210">
        <v>2</v>
      </c>
    </row>
    <row r="36" spans="1:14" ht="15" customHeight="1" x14ac:dyDescent="0.15">
      <c r="A36" s="214" t="s">
        <v>1477</v>
      </c>
      <c r="B36" s="213">
        <f>SUM(C36+I36)</f>
        <v>17765</v>
      </c>
      <c r="C36" s="205">
        <f>SUM(D36+E36+F36+G36+H36)</f>
        <v>8774</v>
      </c>
      <c r="D36" s="205">
        <v>5801</v>
      </c>
      <c r="E36" s="205">
        <v>2896</v>
      </c>
      <c r="F36" s="205">
        <v>3</v>
      </c>
      <c r="G36" s="205">
        <v>73</v>
      </c>
      <c r="H36" s="210">
        <v>1</v>
      </c>
      <c r="I36" s="210">
        <f>SUM(J36:N36)</f>
        <v>8991</v>
      </c>
      <c r="J36" s="210">
        <v>4701</v>
      </c>
      <c r="K36" s="210">
        <v>4105</v>
      </c>
      <c r="L36" s="210">
        <v>2</v>
      </c>
      <c r="M36" s="210">
        <v>181</v>
      </c>
      <c r="N36" s="210">
        <v>2</v>
      </c>
    </row>
    <row r="37" spans="1:14" ht="15" customHeight="1" x14ac:dyDescent="0.15">
      <c r="A37" s="214" t="s">
        <v>1476</v>
      </c>
      <c r="B37" s="213">
        <f>SUM(C37+I37)</f>
        <v>15758</v>
      </c>
      <c r="C37" s="205">
        <f>SUM(D37+E37+F37+G37+H37)</f>
        <v>7942</v>
      </c>
      <c r="D37" s="205">
        <v>3128</v>
      </c>
      <c r="E37" s="205">
        <v>4671</v>
      </c>
      <c r="F37" s="205">
        <v>6</v>
      </c>
      <c r="G37" s="205">
        <v>137</v>
      </c>
      <c r="H37" s="210">
        <v>0</v>
      </c>
      <c r="I37" s="210">
        <f>SUM(J37:N37)</f>
        <v>7816</v>
      </c>
      <c r="J37" s="210">
        <v>1898</v>
      </c>
      <c r="K37" s="210">
        <v>5629</v>
      </c>
      <c r="L37" s="210">
        <v>17</v>
      </c>
      <c r="M37" s="210">
        <v>271</v>
      </c>
      <c r="N37" s="210">
        <v>1</v>
      </c>
    </row>
    <row r="38" spans="1:14" ht="15" customHeight="1" x14ac:dyDescent="0.15">
      <c r="A38" s="214" t="s">
        <v>1475</v>
      </c>
      <c r="B38" s="213">
        <f>SUM(C38+I38)</f>
        <v>15654</v>
      </c>
      <c r="C38" s="205">
        <f>SUM(D38+E38+F38+G38+H38)</f>
        <v>7819</v>
      </c>
      <c r="D38" s="205">
        <v>1861</v>
      </c>
      <c r="E38" s="205">
        <v>5705</v>
      </c>
      <c r="F38" s="205">
        <v>11</v>
      </c>
      <c r="G38" s="205">
        <v>186</v>
      </c>
      <c r="H38" s="210">
        <v>56</v>
      </c>
      <c r="I38" s="210">
        <f>SUM(J38:N38)</f>
        <v>7835</v>
      </c>
      <c r="J38" s="210">
        <v>977</v>
      </c>
      <c r="K38" s="210">
        <v>6468</v>
      </c>
      <c r="L38" s="210">
        <v>50</v>
      </c>
      <c r="M38" s="210">
        <v>321</v>
      </c>
      <c r="N38" s="210">
        <v>19</v>
      </c>
    </row>
    <row r="39" spans="1:14" ht="6" customHeight="1" x14ac:dyDescent="0.15">
      <c r="A39" s="214"/>
      <c r="B39" s="213"/>
      <c r="C39" s="205"/>
      <c r="D39" s="205"/>
      <c r="E39" s="205"/>
      <c r="F39" s="205"/>
      <c r="G39" s="205"/>
      <c r="H39" s="210"/>
      <c r="I39" s="210"/>
      <c r="J39" s="210"/>
      <c r="K39" s="210"/>
      <c r="M39" s="210"/>
      <c r="N39" s="210"/>
    </row>
    <row r="40" spans="1:14" ht="15" customHeight="1" x14ac:dyDescent="0.15">
      <c r="A40" s="214" t="s">
        <v>1474</v>
      </c>
      <c r="B40" s="213">
        <f>SUM(C40+I40)</f>
        <v>16504</v>
      </c>
      <c r="C40" s="205">
        <f>SUM(D40+E40+F40+G40+H40)</f>
        <v>8246</v>
      </c>
      <c r="D40" s="205">
        <v>1347</v>
      </c>
      <c r="E40" s="205">
        <v>6594</v>
      </c>
      <c r="F40" s="205">
        <v>15</v>
      </c>
      <c r="G40" s="205">
        <v>240</v>
      </c>
      <c r="H40" s="210">
        <v>50</v>
      </c>
      <c r="I40" s="210">
        <f>SUM(J40:N40)</f>
        <v>8258</v>
      </c>
      <c r="J40" s="210">
        <v>567</v>
      </c>
      <c r="K40" s="210">
        <v>7150</v>
      </c>
      <c r="L40" s="210">
        <v>85</v>
      </c>
      <c r="M40" s="210">
        <v>422</v>
      </c>
      <c r="N40" s="210">
        <v>34</v>
      </c>
    </row>
    <row r="41" spans="1:14" ht="15" customHeight="1" x14ac:dyDescent="0.15">
      <c r="A41" s="214" t="s">
        <v>1473</v>
      </c>
      <c r="B41" s="213">
        <f>SUM(C41+I41)</f>
        <v>18356</v>
      </c>
      <c r="C41" s="205">
        <f>SUM(D41+E41+F41+G41+H41)</f>
        <v>9229</v>
      </c>
      <c r="D41" s="205">
        <v>1168</v>
      </c>
      <c r="E41" s="205">
        <v>7603</v>
      </c>
      <c r="F41" s="205">
        <v>59</v>
      </c>
      <c r="G41" s="205">
        <v>340</v>
      </c>
      <c r="H41" s="210">
        <v>59</v>
      </c>
      <c r="I41" s="210">
        <f>SUM(J41:N41)</f>
        <v>9127</v>
      </c>
      <c r="J41" s="210">
        <v>538</v>
      </c>
      <c r="K41" s="210">
        <v>7828</v>
      </c>
      <c r="L41" s="210">
        <v>194</v>
      </c>
      <c r="M41" s="210">
        <v>541</v>
      </c>
      <c r="N41" s="210">
        <v>26</v>
      </c>
    </row>
    <row r="42" spans="1:14" ht="15" customHeight="1" x14ac:dyDescent="0.15">
      <c r="A42" s="214" t="s">
        <v>1472</v>
      </c>
      <c r="B42" s="213">
        <f>SUM(C42+I42)</f>
        <v>19889</v>
      </c>
      <c r="C42" s="205">
        <f>SUM(D42+E42+F42+G42+H42)</f>
        <v>10041</v>
      </c>
      <c r="D42" s="205">
        <v>833</v>
      </c>
      <c r="E42" s="205">
        <v>8616</v>
      </c>
      <c r="F42" s="205">
        <v>117</v>
      </c>
      <c r="G42" s="205">
        <v>395</v>
      </c>
      <c r="H42" s="210">
        <v>80</v>
      </c>
      <c r="I42" s="210">
        <f>SUM(J42:N42)</f>
        <v>9848</v>
      </c>
      <c r="J42" s="210">
        <v>459</v>
      </c>
      <c r="K42" s="210">
        <v>8253</v>
      </c>
      <c r="L42" s="210">
        <v>422</v>
      </c>
      <c r="M42" s="210">
        <v>672</v>
      </c>
      <c r="N42" s="210">
        <v>42</v>
      </c>
    </row>
    <row r="43" spans="1:14" ht="15" customHeight="1" x14ac:dyDescent="0.15">
      <c r="A43" s="214" t="s">
        <v>1471</v>
      </c>
      <c r="B43" s="213">
        <f>SUM(C43+I43)</f>
        <v>16120</v>
      </c>
      <c r="C43" s="205">
        <f>SUM(D43+E43+F43+G43+H43)</f>
        <v>8011</v>
      </c>
      <c r="D43" s="205">
        <v>366</v>
      </c>
      <c r="E43" s="205">
        <v>7140</v>
      </c>
      <c r="F43" s="205">
        <v>147</v>
      </c>
      <c r="G43" s="205">
        <v>317</v>
      </c>
      <c r="H43" s="210">
        <v>41</v>
      </c>
      <c r="I43" s="210">
        <f>SUM(J43:N43)</f>
        <v>8109</v>
      </c>
      <c r="J43" s="210">
        <v>307</v>
      </c>
      <c r="K43" s="210">
        <v>6731</v>
      </c>
      <c r="L43" s="210">
        <v>597</v>
      </c>
      <c r="M43" s="210">
        <v>455</v>
      </c>
      <c r="N43" s="210">
        <v>19</v>
      </c>
    </row>
    <row r="44" spans="1:14" ht="15" customHeight="1" x14ac:dyDescent="0.15">
      <c r="A44" s="214" t="s">
        <v>1470</v>
      </c>
      <c r="B44" s="213">
        <f>SUM(C44+I44)</f>
        <v>14904</v>
      </c>
      <c r="C44" s="205">
        <f>SUM(D44+E44+F44+G44+H44)</f>
        <v>7241</v>
      </c>
      <c r="D44" s="205">
        <v>222</v>
      </c>
      <c r="E44" s="205">
        <v>6517</v>
      </c>
      <c r="F44" s="205">
        <v>247</v>
      </c>
      <c r="G44" s="205">
        <v>222</v>
      </c>
      <c r="H44" s="210">
        <v>33</v>
      </c>
      <c r="I44" s="210">
        <f>SUM(J44:N44)</f>
        <v>7663</v>
      </c>
      <c r="J44" s="210">
        <v>281</v>
      </c>
      <c r="K44" s="210">
        <v>6106</v>
      </c>
      <c r="L44" s="210">
        <v>974</v>
      </c>
      <c r="M44" s="210">
        <v>285</v>
      </c>
      <c r="N44" s="210">
        <v>17</v>
      </c>
    </row>
    <row r="45" spans="1:14" ht="6" customHeight="1" x14ac:dyDescent="0.15">
      <c r="A45" s="214"/>
      <c r="B45" s="213"/>
      <c r="C45" s="205"/>
      <c r="D45" s="205"/>
      <c r="E45" s="205"/>
      <c r="F45" s="205"/>
      <c r="G45" s="205"/>
      <c r="H45" s="210"/>
      <c r="I45" s="210"/>
      <c r="J45" s="210"/>
      <c r="K45" s="210"/>
      <c r="M45" s="210"/>
      <c r="N45" s="210"/>
    </row>
    <row r="46" spans="1:14" ht="15" customHeight="1" x14ac:dyDescent="0.15">
      <c r="A46" s="214" t="s">
        <v>1469</v>
      </c>
      <c r="B46" s="213">
        <f>SUM(C46+I46)</f>
        <v>14812</v>
      </c>
      <c r="C46" s="205">
        <f>SUM(D46+E46+F46+G46+H46)</f>
        <v>6902</v>
      </c>
      <c r="D46" s="205">
        <v>123</v>
      </c>
      <c r="E46" s="205">
        <v>6277</v>
      </c>
      <c r="F46" s="205">
        <v>329</v>
      </c>
      <c r="G46" s="205">
        <v>129</v>
      </c>
      <c r="H46" s="210">
        <v>44</v>
      </c>
      <c r="I46" s="210">
        <f>SUM(J46:N46)</f>
        <v>7910</v>
      </c>
      <c r="J46" s="210">
        <v>285</v>
      </c>
      <c r="K46" s="210">
        <v>5735</v>
      </c>
      <c r="L46" s="210">
        <v>1625</v>
      </c>
      <c r="M46" s="210">
        <v>235</v>
      </c>
      <c r="N46" s="210">
        <v>30</v>
      </c>
    </row>
    <row r="47" spans="1:14" ht="15" customHeight="1" x14ac:dyDescent="0.15">
      <c r="A47" s="214" t="s">
        <v>1468</v>
      </c>
      <c r="B47" s="213">
        <f>SUM(C47+I47)</f>
        <v>13788</v>
      </c>
      <c r="C47" s="205">
        <f>SUM(D47+E47+F47+G47+H47)</f>
        <v>6026</v>
      </c>
      <c r="D47" s="205">
        <v>63</v>
      </c>
      <c r="E47" s="205">
        <v>5408</v>
      </c>
      <c r="F47" s="205">
        <v>469</v>
      </c>
      <c r="G47" s="205">
        <v>52</v>
      </c>
      <c r="H47" s="210">
        <v>34</v>
      </c>
      <c r="I47" s="210">
        <f>SUM(J47:N47)</f>
        <v>7762</v>
      </c>
      <c r="J47" s="210">
        <v>292</v>
      </c>
      <c r="K47" s="210">
        <v>4825</v>
      </c>
      <c r="L47" s="210">
        <v>2442</v>
      </c>
      <c r="M47" s="210">
        <v>178</v>
      </c>
      <c r="N47" s="210">
        <v>25</v>
      </c>
    </row>
    <row r="48" spans="1:14" ht="15" customHeight="1" x14ac:dyDescent="0.15">
      <c r="A48" s="214" t="s">
        <v>1467</v>
      </c>
      <c r="B48" s="213">
        <f>SUM(C48+I48)</f>
        <v>10298</v>
      </c>
      <c r="C48" s="205">
        <f>SUM(D48+E48+F48+G48+H48)</f>
        <v>4079</v>
      </c>
      <c r="D48" s="205">
        <v>18</v>
      </c>
      <c r="E48" s="205">
        <v>3550</v>
      </c>
      <c r="F48" s="205">
        <v>461</v>
      </c>
      <c r="G48" s="205">
        <v>27</v>
      </c>
      <c r="H48" s="210">
        <v>23</v>
      </c>
      <c r="I48" s="210">
        <f>SUM(J48:N48)</f>
        <v>6219</v>
      </c>
      <c r="J48" s="210">
        <v>188</v>
      </c>
      <c r="K48" s="210">
        <v>2641</v>
      </c>
      <c r="L48" s="210">
        <v>3210</v>
      </c>
      <c r="M48" s="210">
        <v>145</v>
      </c>
      <c r="N48" s="210">
        <v>35</v>
      </c>
    </row>
    <row r="49" spans="1:14" ht="15" customHeight="1" x14ac:dyDescent="0.15">
      <c r="A49" s="214" t="s">
        <v>1466</v>
      </c>
      <c r="B49" s="213">
        <f>SUM(C49+I49)</f>
        <v>5939</v>
      </c>
      <c r="C49" s="205">
        <f>SUM(D49+E49+F49+G49+H49)</f>
        <v>2181</v>
      </c>
      <c r="D49" s="205">
        <v>7</v>
      </c>
      <c r="E49" s="205">
        <v>1739</v>
      </c>
      <c r="F49" s="205">
        <v>407</v>
      </c>
      <c r="G49" s="205">
        <v>12</v>
      </c>
      <c r="H49" s="210">
        <v>16</v>
      </c>
      <c r="I49" s="210">
        <f>SUM(J49:N49)</f>
        <v>3758</v>
      </c>
      <c r="J49" s="210">
        <v>84</v>
      </c>
      <c r="K49" s="210">
        <v>926</v>
      </c>
      <c r="L49" s="210">
        <v>2630</v>
      </c>
      <c r="M49" s="210">
        <v>88</v>
      </c>
      <c r="N49" s="210">
        <v>30</v>
      </c>
    </row>
    <row r="50" spans="1:14" ht="15" customHeight="1" x14ac:dyDescent="0.15">
      <c r="A50" s="214" t="s">
        <v>1465</v>
      </c>
      <c r="B50" s="213">
        <f>SUM(C50+I50)</f>
        <v>5063</v>
      </c>
      <c r="C50" s="205">
        <f>SUM(D50+E50+F50+G50+H50)</f>
        <v>1616</v>
      </c>
      <c r="D50" s="205">
        <v>4</v>
      </c>
      <c r="E50" s="205">
        <v>963</v>
      </c>
      <c r="F50" s="205">
        <v>624</v>
      </c>
      <c r="G50" s="205">
        <v>8</v>
      </c>
      <c r="H50" s="210">
        <v>17</v>
      </c>
      <c r="I50" s="210">
        <f>SUM(J50:N50)</f>
        <v>3447</v>
      </c>
      <c r="J50" s="210">
        <v>48</v>
      </c>
      <c r="K50" s="210">
        <v>288</v>
      </c>
      <c r="L50" s="210">
        <v>3034</v>
      </c>
      <c r="M50" s="210">
        <v>45</v>
      </c>
      <c r="N50" s="210">
        <v>32</v>
      </c>
    </row>
    <row r="51" spans="1:14" ht="15" customHeight="1" x14ac:dyDescent="0.15">
      <c r="A51" s="214"/>
      <c r="B51" s="213"/>
      <c r="C51" s="205"/>
      <c r="D51" s="205"/>
      <c r="E51" s="205"/>
      <c r="F51" s="205"/>
      <c r="G51" s="205"/>
      <c r="H51" s="210"/>
      <c r="I51" s="210"/>
      <c r="J51" s="210"/>
      <c r="K51" s="210"/>
      <c r="L51" s="210"/>
      <c r="M51" s="210"/>
      <c r="N51" s="210"/>
    </row>
    <row r="52" spans="1:14" s="67" customFormat="1" ht="12" x14ac:dyDescent="0.15">
      <c r="A52" s="214" t="s">
        <v>1482</v>
      </c>
      <c r="B52" s="213">
        <f t="shared" ref="B52:N52" si="1">SUM(B54:B70)</f>
        <v>220243</v>
      </c>
      <c r="C52" s="210">
        <f t="shared" si="1"/>
        <v>104779</v>
      </c>
      <c r="D52" s="210">
        <f t="shared" si="1"/>
        <v>30041</v>
      </c>
      <c r="E52" s="210">
        <f t="shared" si="1"/>
        <v>67892</v>
      </c>
      <c r="F52" s="210">
        <f t="shared" si="1"/>
        <v>3165</v>
      </c>
      <c r="G52" s="210">
        <f t="shared" si="1"/>
        <v>2918</v>
      </c>
      <c r="H52" s="210">
        <f t="shared" si="1"/>
        <v>763</v>
      </c>
      <c r="I52" s="210">
        <f t="shared" si="1"/>
        <v>115464</v>
      </c>
      <c r="J52" s="210">
        <f t="shared" si="1"/>
        <v>26317</v>
      </c>
      <c r="K52" s="210">
        <f t="shared" si="1"/>
        <v>67656</v>
      </c>
      <c r="L52" s="210">
        <f t="shared" si="1"/>
        <v>16185</v>
      </c>
      <c r="M52" s="210">
        <f t="shared" si="1"/>
        <v>4864</v>
      </c>
      <c r="N52" s="210">
        <f t="shared" si="1"/>
        <v>442</v>
      </c>
    </row>
    <row r="53" spans="1:14" s="67" customFormat="1" ht="6" customHeight="1" x14ac:dyDescent="0.15">
      <c r="B53" s="213"/>
      <c r="C53" s="205"/>
      <c r="D53" s="205"/>
      <c r="E53" s="205"/>
      <c r="F53" s="205"/>
      <c r="G53" s="205"/>
      <c r="H53" s="210"/>
      <c r="I53" s="210"/>
      <c r="J53" s="210"/>
      <c r="K53" s="210"/>
      <c r="L53" s="210"/>
      <c r="M53" s="210"/>
      <c r="N53" s="210"/>
    </row>
    <row r="54" spans="1:14" s="67" customFormat="1" ht="15" customHeight="1" x14ac:dyDescent="0.15">
      <c r="A54" s="214" t="s">
        <v>1480</v>
      </c>
      <c r="B54" s="213">
        <f>SUM(C54+I54)</f>
        <v>14297</v>
      </c>
      <c r="C54" s="205">
        <f>SUM(D54:H54)</f>
        <v>7141</v>
      </c>
      <c r="D54" s="212">
        <v>7121</v>
      </c>
      <c r="E54" s="212">
        <v>20</v>
      </c>
      <c r="F54" s="215" t="s">
        <v>1478</v>
      </c>
      <c r="G54" s="215" t="s">
        <v>1478</v>
      </c>
      <c r="H54" s="210">
        <v>0</v>
      </c>
      <c r="I54" s="210">
        <f>SUM(J54:N54)</f>
        <v>7156</v>
      </c>
      <c r="J54" s="212">
        <v>7113</v>
      </c>
      <c r="K54" s="212">
        <v>39</v>
      </c>
      <c r="L54" s="215" t="s">
        <v>1478</v>
      </c>
      <c r="M54" s="211">
        <v>4</v>
      </c>
      <c r="N54" s="210">
        <v>0</v>
      </c>
    </row>
    <row r="55" spans="1:14" s="67" customFormat="1" ht="15" customHeight="1" x14ac:dyDescent="0.15">
      <c r="A55" s="214" t="s">
        <v>1479</v>
      </c>
      <c r="B55" s="213">
        <f>SUM(C55+I55)</f>
        <v>15215</v>
      </c>
      <c r="C55" s="205">
        <f>SUM(D55:H55)</f>
        <v>7163</v>
      </c>
      <c r="D55" s="212">
        <v>6611</v>
      </c>
      <c r="E55" s="212">
        <v>536</v>
      </c>
      <c r="F55" s="215" t="s">
        <v>1478</v>
      </c>
      <c r="G55" s="211">
        <v>16</v>
      </c>
      <c r="H55" s="210">
        <v>0</v>
      </c>
      <c r="I55" s="210">
        <f>SUM(J55:N55)</f>
        <v>8052</v>
      </c>
      <c r="J55" s="212">
        <v>7194</v>
      </c>
      <c r="K55" s="212">
        <v>814</v>
      </c>
      <c r="L55" s="215" t="s">
        <v>1478</v>
      </c>
      <c r="M55" s="211">
        <v>41</v>
      </c>
      <c r="N55" s="210">
        <v>3</v>
      </c>
    </row>
    <row r="56" spans="1:14" s="67" customFormat="1" ht="15" customHeight="1" x14ac:dyDescent="0.15">
      <c r="A56" s="214" t="s">
        <v>1477</v>
      </c>
      <c r="B56" s="213">
        <f>SUM(C56+I56)</f>
        <v>16401</v>
      </c>
      <c r="C56" s="205">
        <f>SUM(D56:H56)</f>
        <v>8101</v>
      </c>
      <c r="D56" s="212">
        <v>5211</v>
      </c>
      <c r="E56" s="212">
        <v>2786</v>
      </c>
      <c r="F56" s="215" t="s">
        <v>1478</v>
      </c>
      <c r="G56" s="211">
        <v>103</v>
      </c>
      <c r="H56" s="210">
        <v>1</v>
      </c>
      <c r="I56" s="210">
        <f>SUM(J56:N56)</f>
        <v>8300</v>
      </c>
      <c r="J56" s="212">
        <v>4488</v>
      </c>
      <c r="K56" s="212">
        <v>3606</v>
      </c>
      <c r="L56" s="211">
        <v>3</v>
      </c>
      <c r="M56" s="211">
        <v>200</v>
      </c>
      <c r="N56" s="210">
        <v>3</v>
      </c>
    </row>
    <row r="57" spans="1:14" s="67" customFormat="1" ht="15" customHeight="1" x14ac:dyDescent="0.15">
      <c r="A57" s="214" t="s">
        <v>1476</v>
      </c>
      <c r="B57" s="213">
        <f>SUM(C57+I57)</f>
        <v>17761</v>
      </c>
      <c r="C57" s="205">
        <f>SUM(D57:H57)</f>
        <v>8841</v>
      </c>
      <c r="D57" s="212">
        <v>3654</v>
      </c>
      <c r="E57" s="212">
        <v>4947</v>
      </c>
      <c r="F57" s="211">
        <v>4</v>
      </c>
      <c r="G57" s="211">
        <v>236</v>
      </c>
      <c r="H57" s="210">
        <v>0</v>
      </c>
      <c r="I57" s="210">
        <f>SUM(J57:N57)</f>
        <v>8920</v>
      </c>
      <c r="J57" s="212">
        <v>2630</v>
      </c>
      <c r="K57" s="212">
        <v>5865</v>
      </c>
      <c r="L57" s="211">
        <v>7</v>
      </c>
      <c r="M57" s="211">
        <v>411</v>
      </c>
      <c r="N57" s="210">
        <v>7</v>
      </c>
    </row>
    <row r="58" spans="1:14" s="67" customFormat="1" ht="15" customHeight="1" x14ac:dyDescent="0.15">
      <c r="A58" s="214" t="s">
        <v>1475</v>
      </c>
      <c r="B58" s="213">
        <f>SUM(C58+I58)</f>
        <v>15781</v>
      </c>
      <c r="C58" s="205">
        <f>SUM(D58:H58)</f>
        <v>7932</v>
      </c>
      <c r="D58" s="212">
        <v>2212</v>
      </c>
      <c r="E58" s="212">
        <v>5233</v>
      </c>
      <c r="F58" s="211">
        <v>10</v>
      </c>
      <c r="G58" s="211">
        <v>296</v>
      </c>
      <c r="H58" s="210">
        <v>181</v>
      </c>
      <c r="I58" s="210">
        <f>SUM(J58:N58)</f>
        <v>7849</v>
      </c>
      <c r="J58" s="212">
        <v>1264</v>
      </c>
      <c r="K58" s="212">
        <v>5977</v>
      </c>
      <c r="L58" s="211">
        <v>46</v>
      </c>
      <c r="M58" s="211">
        <v>469</v>
      </c>
      <c r="N58" s="210">
        <v>93</v>
      </c>
    </row>
    <row r="59" spans="1:14" s="67" customFormat="1" ht="6" customHeight="1" x14ac:dyDescent="0.15">
      <c r="A59" s="214"/>
      <c r="B59" s="213"/>
      <c r="C59" s="205"/>
      <c r="D59" s="205"/>
      <c r="E59" s="205"/>
      <c r="F59" s="205"/>
      <c r="G59" s="205"/>
      <c r="H59" s="210"/>
      <c r="I59" s="210"/>
      <c r="J59" s="210"/>
      <c r="K59" s="210"/>
      <c r="M59" s="210"/>
      <c r="N59" s="210"/>
    </row>
    <row r="60" spans="1:14" s="67" customFormat="1" ht="15" customHeight="1" x14ac:dyDescent="0.15">
      <c r="A60" s="214" t="s">
        <v>1474</v>
      </c>
      <c r="B60" s="213">
        <f>SUM(C60+I60)</f>
        <v>15721</v>
      </c>
      <c r="C60" s="205">
        <f>SUM(D60:H60)</f>
        <v>7823</v>
      </c>
      <c r="D60" s="212">
        <v>1487</v>
      </c>
      <c r="E60" s="212">
        <v>5857</v>
      </c>
      <c r="F60" s="211">
        <v>25</v>
      </c>
      <c r="G60" s="211">
        <v>332</v>
      </c>
      <c r="H60" s="210">
        <v>122</v>
      </c>
      <c r="I60" s="210">
        <f>SUM(J60:N60)</f>
        <v>7898</v>
      </c>
      <c r="J60" s="212">
        <v>836</v>
      </c>
      <c r="K60" s="212">
        <v>6404</v>
      </c>
      <c r="L60" s="211">
        <v>84</v>
      </c>
      <c r="M60" s="211">
        <v>519</v>
      </c>
      <c r="N60" s="210">
        <v>55</v>
      </c>
    </row>
    <row r="61" spans="1:14" s="67" customFormat="1" ht="15" customHeight="1" x14ac:dyDescent="0.15">
      <c r="A61" s="214" t="s">
        <v>1473</v>
      </c>
      <c r="B61" s="213">
        <f>SUM(C61+I61)</f>
        <v>16379</v>
      </c>
      <c r="C61" s="205">
        <f>SUM(D61:H61)</f>
        <v>8175</v>
      </c>
      <c r="D61" s="212">
        <v>1232</v>
      </c>
      <c r="E61" s="212">
        <v>6474</v>
      </c>
      <c r="F61" s="211">
        <v>33</v>
      </c>
      <c r="G61" s="211">
        <v>350</v>
      </c>
      <c r="H61" s="210">
        <v>86</v>
      </c>
      <c r="I61" s="210">
        <f>SUM(J61:N61)</f>
        <v>8204</v>
      </c>
      <c r="J61" s="212">
        <v>528</v>
      </c>
      <c r="K61" s="212">
        <v>6933</v>
      </c>
      <c r="L61" s="211">
        <v>154</v>
      </c>
      <c r="M61" s="211">
        <v>541</v>
      </c>
      <c r="N61" s="210">
        <v>48</v>
      </c>
    </row>
    <row r="62" spans="1:14" s="67" customFormat="1" ht="15" customHeight="1" x14ac:dyDescent="0.15">
      <c r="A62" s="214" t="s">
        <v>1472</v>
      </c>
      <c r="B62" s="213">
        <f>SUM(C62+I62)</f>
        <v>18088</v>
      </c>
      <c r="C62" s="205">
        <f>SUM(D62:H62)</f>
        <v>9062</v>
      </c>
      <c r="D62" s="212">
        <v>1079</v>
      </c>
      <c r="E62" s="212">
        <v>7339</v>
      </c>
      <c r="F62" s="211">
        <v>90</v>
      </c>
      <c r="G62" s="211">
        <v>449</v>
      </c>
      <c r="H62" s="210">
        <v>105</v>
      </c>
      <c r="I62" s="210">
        <f>SUM(J62:N62)</f>
        <v>9026</v>
      </c>
      <c r="J62" s="212">
        <v>521</v>
      </c>
      <c r="K62" s="212">
        <v>7539</v>
      </c>
      <c r="L62" s="211">
        <v>305</v>
      </c>
      <c r="M62" s="211">
        <v>628</v>
      </c>
      <c r="N62" s="210">
        <v>33</v>
      </c>
    </row>
    <row r="63" spans="1:14" s="67" customFormat="1" ht="15" customHeight="1" x14ac:dyDescent="0.15">
      <c r="A63" s="214" t="s">
        <v>1471</v>
      </c>
      <c r="B63" s="213">
        <f>SUM(C63+I63)</f>
        <v>19375</v>
      </c>
      <c r="C63" s="205">
        <f>SUM(D63:H63)</f>
        <v>9688</v>
      </c>
      <c r="D63" s="212">
        <v>759</v>
      </c>
      <c r="E63" s="212">
        <v>8212</v>
      </c>
      <c r="F63" s="211">
        <v>173</v>
      </c>
      <c r="G63" s="211">
        <v>457</v>
      </c>
      <c r="H63" s="210">
        <v>87</v>
      </c>
      <c r="I63" s="210">
        <f>SUM(J63:N63)</f>
        <v>9687</v>
      </c>
      <c r="J63" s="212">
        <v>431</v>
      </c>
      <c r="K63" s="212">
        <v>7915</v>
      </c>
      <c r="L63" s="211">
        <v>601</v>
      </c>
      <c r="M63" s="211">
        <v>701</v>
      </c>
      <c r="N63" s="210">
        <v>39</v>
      </c>
    </row>
    <row r="64" spans="1:14" s="67" customFormat="1" ht="15" customHeight="1" x14ac:dyDescent="0.15">
      <c r="A64" s="214" t="s">
        <v>1470</v>
      </c>
      <c r="B64" s="213">
        <f>SUM(C64+I64)</f>
        <v>15665</v>
      </c>
      <c r="C64" s="205">
        <f>SUM(D64:H64)</f>
        <v>7623</v>
      </c>
      <c r="D64" s="212">
        <v>340</v>
      </c>
      <c r="E64" s="212">
        <v>6701</v>
      </c>
      <c r="F64" s="211">
        <v>229</v>
      </c>
      <c r="G64" s="211">
        <v>304</v>
      </c>
      <c r="H64" s="210">
        <v>49</v>
      </c>
      <c r="I64" s="210">
        <f>SUM(J64:N64)</f>
        <v>8042</v>
      </c>
      <c r="J64" s="212">
        <v>284</v>
      </c>
      <c r="K64" s="212">
        <v>6356</v>
      </c>
      <c r="L64" s="211">
        <v>895</v>
      </c>
      <c r="M64" s="211">
        <v>482</v>
      </c>
      <c r="N64" s="210">
        <v>25</v>
      </c>
    </row>
    <row r="65" spans="1:14" s="67" customFormat="1" ht="6" customHeight="1" x14ac:dyDescent="0.15">
      <c r="A65" s="214"/>
      <c r="B65" s="213"/>
      <c r="C65" s="205"/>
      <c r="D65" s="205"/>
      <c r="E65" s="205"/>
      <c r="F65" s="205"/>
      <c r="G65" s="205"/>
      <c r="H65" s="210"/>
      <c r="I65" s="210"/>
      <c r="J65" s="210"/>
      <c r="K65" s="210"/>
      <c r="M65" s="210"/>
      <c r="N65" s="210"/>
    </row>
    <row r="66" spans="1:14" s="67" customFormat="1" ht="15" customHeight="1" x14ac:dyDescent="0.15">
      <c r="A66" s="214" t="s">
        <v>1469</v>
      </c>
      <c r="B66" s="213">
        <f>SUM(C66+I66)</f>
        <v>14352</v>
      </c>
      <c r="C66" s="205">
        <f>SUM(D66:H66)</f>
        <v>6868</v>
      </c>
      <c r="D66" s="212">
        <v>173</v>
      </c>
      <c r="E66" s="212">
        <v>6133</v>
      </c>
      <c r="F66" s="211">
        <v>332</v>
      </c>
      <c r="G66" s="211">
        <v>191</v>
      </c>
      <c r="H66" s="210">
        <v>39</v>
      </c>
      <c r="I66" s="210">
        <f>SUM(J66:N66)</f>
        <v>7484</v>
      </c>
      <c r="J66" s="212">
        <v>267</v>
      </c>
      <c r="K66" s="212">
        <v>5565</v>
      </c>
      <c r="L66" s="211">
        <v>1351</v>
      </c>
      <c r="M66" s="211">
        <v>281</v>
      </c>
      <c r="N66" s="210">
        <v>20</v>
      </c>
    </row>
    <row r="67" spans="1:14" s="67" customFormat="1" ht="15" customHeight="1" x14ac:dyDescent="0.15">
      <c r="A67" s="214" t="s">
        <v>1468</v>
      </c>
      <c r="B67" s="213">
        <f>SUM(C67+I67)</f>
        <v>13854</v>
      </c>
      <c r="C67" s="205">
        <f>SUM(D67:H67)</f>
        <v>6247</v>
      </c>
      <c r="D67" s="212">
        <v>92</v>
      </c>
      <c r="E67" s="212">
        <v>5540</v>
      </c>
      <c r="F67" s="211">
        <v>477</v>
      </c>
      <c r="G67" s="211">
        <v>111</v>
      </c>
      <c r="H67" s="210">
        <v>27</v>
      </c>
      <c r="I67" s="210">
        <f>SUM(J67:N67)</f>
        <v>7607</v>
      </c>
      <c r="J67" s="212">
        <v>254</v>
      </c>
      <c r="K67" s="212">
        <v>4894</v>
      </c>
      <c r="L67" s="211">
        <v>2200</v>
      </c>
      <c r="M67" s="211">
        <v>241</v>
      </c>
      <c r="N67" s="210">
        <v>18</v>
      </c>
    </row>
    <row r="68" spans="1:14" s="67" customFormat="1" ht="15" customHeight="1" x14ac:dyDescent="0.15">
      <c r="A68" s="214" t="s">
        <v>1467</v>
      </c>
      <c r="B68" s="213">
        <f>SUM(C68+I68)</f>
        <v>12257</v>
      </c>
      <c r="C68" s="205">
        <f>SUM(D68:H68)</f>
        <v>5061</v>
      </c>
      <c r="D68" s="212">
        <v>51</v>
      </c>
      <c r="E68" s="212">
        <v>4375</v>
      </c>
      <c r="F68" s="211">
        <v>561</v>
      </c>
      <c r="G68" s="211">
        <v>47</v>
      </c>
      <c r="H68" s="210">
        <v>27</v>
      </c>
      <c r="I68" s="210">
        <f>SUM(J68:N68)</f>
        <v>7196</v>
      </c>
      <c r="J68" s="212">
        <v>254</v>
      </c>
      <c r="K68" s="212">
        <v>3633</v>
      </c>
      <c r="L68" s="211">
        <v>3111</v>
      </c>
      <c r="M68" s="211">
        <v>165</v>
      </c>
      <c r="N68" s="210">
        <v>33</v>
      </c>
    </row>
    <row r="69" spans="1:14" s="67" customFormat="1" ht="15" customHeight="1" x14ac:dyDescent="0.15">
      <c r="A69" s="214" t="s">
        <v>1466</v>
      </c>
      <c r="B69" s="213">
        <f>SUM(C69+I69)</f>
        <v>8523</v>
      </c>
      <c r="C69" s="205">
        <f>SUM(D69:H69)</f>
        <v>3079</v>
      </c>
      <c r="D69" s="212">
        <v>14</v>
      </c>
      <c r="E69" s="212">
        <v>2495</v>
      </c>
      <c r="F69" s="211">
        <v>528</v>
      </c>
      <c r="G69" s="211">
        <v>20</v>
      </c>
      <c r="H69" s="210">
        <v>22</v>
      </c>
      <c r="I69" s="210">
        <f>SUM(J69:N69)</f>
        <v>5444</v>
      </c>
      <c r="J69" s="212">
        <v>161</v>
      </c>
      <c r="K69" s="212">
        <v>1625</v>
      </c>
      <c r="L69" s="211">
        <v>3512</v>
      </c>
      <c r="M69" s="211">
        <v>115</v>
      </c>
      <c r="N69" s="210">
        <v>31</v>
      </c>
    </row>
    <row r="70" spans="1:14" s="67" customFormat="1" ht="15" customHeight="1" x14ac:dyDescent="0.15">
      <c r="A70" s="214" t="s">
        <v>1465</v>
      </c>
      <c r="B70" s="213">
        <f>SUM(C70+I70)</f>
        <v>6574</v>
      </c>
      <c r="C70" s="205">
        <f>SUM(D70:H70)</f>
        <v>1975</v>
      </c>
      <c r="D70" s="212">
        <v>5</v>
      </c>
      <c r="E70" s="212">
        <v>1244</v>
      </c>
      <c r="F70" s="211">
        <v>703</v>
      </c>
      <c r="G70" s="211">
        <v>6</v>
      </c>
      <c r="H70" s="210">
        <v>17</v>
      </c>
      <c r="I70" s="210">
        <f>SUM(J70:N70)</f>
        <v>4599</v>
      </c>
      <c r="J70" s="212">
        <v>92</v>
      </c>
      <c r="K70" s="212">
        <v>491</v>
      </c>
      <c r="L70" s="211">
        <v>3916</v>
      </c>
      <c r="M70" s="211">
        <v>66</v>
      </c>
      <c r="N70" s="210">
        <v>34</v>
      </c>
    </row>
    <row r="71" spans="1:14" s="67" customFormat="1" ht="15" customHeight="1" x14ac:dyDescent="0.15">
      <c r="A71" s="214"/>
      <c r="B71" s="213"/>
      <c r="C71" s="210"/>
      <c r="D71" s="212"/>
      <c r="E71" s="212"/>
      <c r="F71" s="211"/>
      <c r="G71" s="211"/>
      <c r="H71" s="210"/>
      <c r="I71" s="210"/>
      <c r="J71" s="212"/>
      <c r="K71" s="212"/>
      <c r="L71" s="211"/>
      <c r="M71" s="211"/>
      <c r="N71" s="210"/>
    </row>
    <row r="72" spans="1:14" s="67" customFormat="1" ht="15" customHeight="1" x14ac:dyDescent="0.15">
      <c r="A72" s="214" t="s">
        <v>1481</v>
      </c>
      <c r="B72" s="213">
        <f t="shared" ref="B72:N72" si="2">SUM(B74:B90)</f>
        <v>218829</v>
      </c>
      <c r="C72" s="210">
        <f t="shared" si="2"/>
        <v>103254</v>
      </c>
      <c r="D72" s="210">
        <f t="shared" si="2"/>
        <v>29528</v>
      </c>
      <c r="E72" s="210">
        <f t="shared" si="2"/>
        <v>66267</v>
      </c>
      <c r="F72" s="210">
        <f t="shared" si="2"/>
        <v>3399</v>
      </c>
      <c r="G72" s="210">
        <f t="shared" si="2"/>
        <v>3471</v>
      </c>
      <c r="H72" s="210">
        <f t="shared" si="2"/>
        <v>589</v>
      </c>
      <c r="I72" s="210">
        <f t="shared" si="2"/>
        <v>115575</v>
      </c>
      <c r="J72" s="210">
        <f t="shared" si="2"/>
        <v>26317</v>
      </c>
      <c r="K72" s="210">
        <f t="shared" si="2"/>
        <v>66104</v>
      </c>
      <c r="L72" s="210">
        <f t="shared" si="2"/>
        <v>16600</v>
      </c>
      <c r="M72" s="210">
        <f t="shared" si="2"/>
        <v>5901</v>
      </c>
      <c r="N72" s="210">
        <f t="shared" si="2"/>
        <v>653</v>
      </c>
    </row>
    <row r="73" spans="1:14" s="67" customFormat="1" ht="6" customHeight="1" x14ac:dyDescent="0.15">
      <c r="B73" s="213"/>
      <c r="C73" s="205"/>
      <c r="D73" s="212"/>
      <c r="E73" s="212"/>
      <c r="F73" s="211"/>
      <c r="G73" s="211"/>
      <c r="H73" s="210"/>
      <c r="I73" s="210"/>
      <c r="J73" s="212"/>
      <c r="K73" s="212"/>
      <c r="L73" s="211"/>
      <c r="M73" s="211"/>
      <c r="N73" s="210"/>
    </row>
    <row r="74" spans="1:14" s="67" customFormat="1" ht="15" customHeight="1" x14ac:dyDescent="0.15">
      <c r="A74" s="214" t="s">
        <v>1480</v>
      </c>
      <c r="B74" s="213">
        <v>13076</v>
      </c>
      <c r="C74" s="205">
        <v>6380</v>
      </c>
      <c r="D74" s="212">
        <v>6338</v>
      </c>
      <c r="E74" s="212">
        <v>20</v>
      </c>
      <c r="F74" s="211">
        <v>0</v>
      </c>
      <c r="G74" s="211">
        <v>2</v>
      </c>
      <c r="H74" s="210">
        <v>20</v>
      </c>
      <c r="I74" s="210">
        <v>6696</v>
      </c>
      <c r="J74" s="212">
        <v>6661</v>
      </c>
      <c r="K74" s="212">
        <v>19</v>
      </c>
      <c r="L74" s="211">
        <v>0</v>
      </c>
      <c r="M74" s="211">
        <v>0</v>
      </c>
      <c r="N74" s="210">
        <v>16</v>
      </c>
    </row>
    <row r="75" spans="1:14" s="67" customFormat="1" ht="15" customHeight="1" x14ac:dyDescent="0.15">
      <c r="A75" s="214" t="s">
        <v>1479</v>
      </c>
      <c r="B75" s="213">
        <v>12704</v>
      </c>
      <c r="C75" s="205">
        <v>5689</v>
      </c>
      <c r="D75" s="212">
        <v>5310</v>
      </c>
      <c r="E75" s="212">
        <v>283</v>
      </c>
      <c r="F75" s="211">
        <v>0</v>
      </c>
      <c r="G75" s="211">
        <v>12</v>
      </c>
      <c r="H75" s="210">
        <v>84</v>
      </c>
      <c r="I75" s="210">
        <v>7015</v>
      </c>
      <c r="J75" s="212">
        <v>6428</v>
      </c>
      <c r="K75" s="212">
        <v>491</v>
      </c>
      <c r="L75" s="211">
        <v>2</v>
      </c>
      <c r="M75" s="211">
        <v>29</v>
      </c>
      <c r="N75" s="210">
        <v>65</v>
      </c>
    </row>
    <row r="76" spans="1:14" s="67" customFormat="1" ht="15" customHeight="1" x14ac:dyDescent="0.15">
      <c r="A76" s="214" t="s">
        <v>1477</v>
      </c>
      <c r="B76" s="213">
        <v>13986</v>
      </c>
      <c r="C76" s="205">
        <v>6882</v>
      </c>
      <c r="D76" s="212">
        <v>4600</v>
      </c>
      <c r="E76" s="212">
        <v>2116</v>
      </c>
      <c r="F76" s="211">
        <v>1</v>
      </c>
      <c r="G76" s="211">
        <v>81</v>
      </c>
      <c r="H76" s="210">
        <v>84</v>
      </c>
      <c r="I76" s="210">
        <v>7104</v>
      </c>
      <c r="J76" s="212">
        <v>4057</v>
      </c>
      <c r="K76" s="212">
        <v>2806</v>
      </c>
      <c r="L76" s="211">
        <v>5</v>
      </c>
      <c r="M76" s="211">
        <v>180</v>
      </c>
      <c r="N76" s="210">
        <v>56</v>
      </c>
    </row>
    <row r="77" spans="1:14" s="67" customFormat="1" ht="15" customHeight="1" x14ac:dyDescent="0.15">
      <c r="A77" s="214" t="s">
        <v>1476</v>
      </c>
      <c r="B77" s="213">
        <v>16454</v>
      </c>
      <c r="C77" s="205">
        <v>8234</v>
      </c>
      <c r="D77" s="212">
        <v>3353</v>
      </c>
      <c r="E77" s="212">
        <v>4600</v>
      </c>
      <c r="F77" s="211">
        <v>7</v>
      </c>
      <c r="G77" s="211">
        <v>205</v>
      </c>
      <c r="H77" s="210">
        <v>69</v>
      </c>
      <c r="I77" s="210">
        <v>8220</v>
      </c>
      <c r="J77" s="212">
        <v>2567</v>
      </c>
      <c r="K77" s="212">
        <v>5196</v>
      </c>
      <c r="L77" s="211">
        <v>10</v>
      </c>
      <c r="M77" s="211">
        <v>395</v>
      </c>
      <c r="N77" s="210">
        <v>52</v>
      </c>
    </row>
    <row r="78" spans="1:14" s="67" customFormat="1" ht="15" customHeight="1" x14ac:dyDescent="0.15">
      <c r="A78" s="214" t="s">
        <v>1475</v>
      </c>
      <c r="B78" s="213">
        <v>17624</v>
      </c>
      <c r="C78" s="205">
        <v>8775</v>
      </c>
      <c r="D78" s="212">
        <v>2739</v>
      </c>
      <c r="E78" s="212">
        <v>5614</v>
      </c>
      <c r="F78" s="211">
        <v>10</v>
      </c>
      <c r="G78" s="211">
        <v>341</v>
      </c>
      <c r="H78" s="210">
        <v>71</v>
      </c>
      <c r="I78" s="210">
        <v>8849</v>
      </c>
      <c r="J78" s="212">
        <v>1847</v>
      </c>
      <c r="K78" s="212">
        <v>6337</v>
      </c>
      <c r="L78" s="211">
        <v>24</v>
      </c>
      <c r="M78" s="211">
        <v>591</v>
      </c>
      <c r="N78" s="210">
        <v>50</v>
      </c>
    </row>
    <row r="79" spans="1:14" s="67" customFormat="1" ht="6" customHeight="1" x14ac:dyDescent="0.15">
      <c r="A79" s="214"/>
      <c r="B79" s="213"/>
      <c r="C79" s="205"/>
      <c r="D79" s="212"/>
      <c r="E79" s="212"/>
      <c r="F79" s="211"/>
      <c r="G79" s="211"/>
      <c r="H79" s="210"/>
      <c r="I79" s="210"/>
      <c r="J79" s="212"/>
      <c r="K79" s="212"/>
      <c r="L79" s="211"/>
      <c r="M79" s="211"/>
      <c r="N79" s="210"/>
    </row>
    <row r="80" spans="1:14" s="67" customFormat="1" ht="15" customHeight="1" x14ac:dyDescent="0.15">
      <c r="A80" s="214" t="s">
        <v>1474</v>
      </c>
      <c r="B80" s="213">
        <v>15898</v>
      </c>
      <c r="C80" s="205">
        <v>7986</v>
      </c>
      <c r="D80" s="212">
        <v>2070</v>
      </c>
      <c r="E80" s="212">
        <v>5442</v>
      </c>
      <c r="F80" s="211">
        <v>13</v>
      </c>
      <c r="G80" s="211">
        <v>417</v>
      </c>
      <c r="H80" s="210">
        <v>44</v>
      </c>
      <c r="I80" s="210">
        <v>7912</v>
      </c>
      <c r="J80" s="212">
        <v>1169</v>
      </c>
      <c r="K80" s="212">
        <v>5986</v>
      </c>
      <c r="L80" s="211">
        <v>64</v>
      </c>
      <c r="M80" s="211">
        <v>646</v>
      </c>
      <c r="N80" s="210">
        <v>47</v>
      </c>
    </row>
    <row r="81" spans="1:14" s="67" customFormat="1" ht="15" customHeight="1" x14ac:dyDescent="0.15">
      <c r="A81" s="214" t="s">
        <v>1473</v>
      </c>
      <c r="B81" s="213">
        <v>15602</v>
      </c>
      <c r="C81" s="205">
        <v>7735</v>
      </c>
      <c r="D81" s="212">
        <v>1478</v>
      </c>
      <c r="E81" s="212">
        <v>5758</v>
      </c>
      <c r="F81" s="211">
        <v>32</v>
      </c>
      <c r="G81" s="211">
        <v>418</v>
      </c>
      <c r="H81" s="210">
        <v>49</v>
      </c>
      <c r="I81" s="210">
        <v>7867</v>
      </c>
      <c r="J81" s="212">
        <v>839</v>
      </c>
      <c r="K81" s="212">
        <v>6157</v>
      </c>
      <c r="L81" s="211">
        <v>139</v>
      </c>
      <c r="M81" s="211">
        <v>701</v>
      </c>
      <c r="N81" s="210">
        <v>31</v>
      </c>
    </row>
    <row r="82" spans="1:14" s="67" customFormat="1" ht="15" customHeight="1" x14ac:dyDescent="0.15">
      <c r="A82" s="214" t="s">
        <v>1472</v>
      </c>
      <c r="B82" s="213">
        <v>16103</v>
      </c>
      <c r="C82" s="205">
        <v>7939</v>
      </c>
      <c r="D82" s="212">
        <v>1181</v>
      </c>
      <c r="E82" s="212">
        <v>6238</v>
      </c>
      <c r="F82" s="211">
        <v>76</v>
      </c>
      <c r="G82" s="211">
        <v>419</v>
      </c>
      <c r="H82" s="210">
        <v>25</v>
      </c>
      <c r="I82" s="210">
        <v>8164</v>
      </c>
      <c r="J82" s="212">
        <v>577</v>
      </c>
      <c r="K82" s="212">
        <v>6632</v>
      </c>
      <c r="L82" s="211">
        <v>248</v>
      </c>
      <c r="M82" s="211">
        <v>678</v>
      </c>
      <c r="N82" s="210">
        <v>29</v>
      </c>
    </row>
    <row r="83" spans="1:14" s="67" customFormat="1" ht="15" customHeight="1" x14ac:dyDescent="0.15">
      <c r="A83" s="214" t="s">
        <v>1471</v>
      </c>
      <c r="B83" s="213">
        <v>17612</v>
      </c>
      <c r="C83" s="205">
        <v>8683</v>
      </c>
      <c r="D83" s="212">
        <v>1082</v>
      </c>
      <c r="E83" s="212">
        <v>6944</v>
      </c>
      <c r="F83" s="211">
        <v>120</v>
      </c>
      <c r="G83" s="211">
        <v>495</v>
      </c>
      <c r="H83" s="210">
        <v>42</v>
      </c>
      <c r="I83" s="210">
        <v>8929</v>
      </c>
      <c r="J83" s="212">
        <v>546</v>
      </c>
      <c r="K83" s="212">
        <v>7200</v>
      </c>
      <c r="L83" s="211">
        <v>454</v>
      </c>
      <c r="M83" s="211">
        <v>691</v>
      </c>
      <c r="N83" s="210">
        <v>38</v>
      </c>
    </row>
    <row r="84" spans="1:14" s="67" customFormat="1" ht="15" customHeight="1" x14ac:dyDescent="0.15">
      <c r="A84" s="214" t="s">
        <v>1470</v>
      </c>
      <c r="B84" s="213">
        <v>18888</v>
      </c>
      <c r="C84" s="205">
        <v>9319</v>
      </c>
      <c r="D84" s="212">
        <v>771</v>
      </c>
      <c r="E84" s="212">
        <v>7798</v>
      </c>
      <c r="F84" s="211">
        <v>232</v>
      </c>
      <c r="G84" s="211">
        <v>496</v>
      </c>
      <c r="H84" s="210">
        <v>22</v>
      </c>
      <c r="I84" s="210">
        <v>9569</v>
      </c>
      <c r="J84" s="212">
        <v>457</v>
      </c>
      <c r="K84" s="212">
        <v>7517</v>
      </c>
      <c r="L84" s="211">
        <v>850</v>
      </c>
      <c r="M84" s="211">
        <v>712</v>
      </c>
      <c r="N84" s="210">
        <v>33</v>
      </c>
    </row>
    <row r="85" spans="1:14" s="67" customFormat="1" ht="6" customHeight="1" x14ac:dyDescent="0.15">
      <c r="A85" s="214"/>
      <c r="B85" s="213"/>
      <c r="C85" s="205"/>
      <c r="D85" s="212"/>
      <c r="E85" s="212"/>
      <c r="F85" s="211"/>
      <c r="G85" s="211"/>
      <c r="H85" s="210"/>
      <c r="I85" s="210"/>
      <c r="J85" s="212"/>
      <c r="K85" s="212"/>
      <c r="L85" s="211"/>
      <c r="M85" s="211"/>
      <c r="N85" s="210"/>
    </row>
    <row r="86" spans="1:14" s="67" customFormat="1" ht="15" customHeight="1" x14ac:dyDescent="0.15">
      <c r="A86" s="214" t="s">
        <v>1469</v>
      </c>
      <c r="B86" s="213">
        <v>15104</v>
      </c>
      <c r="C86" s="205">
        <v>7219</v>
      </c>
      <c r="D86" s="212">
        <v>316</v>
      </c>
      <c r="E86" s="212">
        <v>6260</v>
      </c>
      <c r="F86" s="211">
        <v>319</v>
      </c>
      <c r="G86" s="211">
        <v>302</v>
      </c>
      <c r="H86" s="210">
        <v>22</v>
      </c>
      <c r="I86" s="210">
        <v>7885</v>
      </c>
      <c r="J86" s="212">
        <v>290</v>
      </c>
      <c r="K86" s="212">
        <v>5858</v>
      </c>
      <c r="L86" s="211">
        <v>1221</v>
      </c>
      <c r="M86" s="211">
        <v>487</v>
      </c>
      <c r="N86" s="210">
        <v>29</v>
      </c>
    </row>
    <row r="87" spans="1:14" s="67" customFormat="1" ht="15" customHeight="1" x14ac:dyDescent="0.15">
      <c r="A87" s="214" t="s">
        <v>1468</v>
      </c>
      <c r="B87" s="213">
        <v>13575</v>
      </c>
      <c r="C87" s="205">
        <v>6306</v>
      </c>
      <c r="D87" s="212">
        <v>161</v>
      </c>
      <c r="E87" s="212">
        <v>5550</v>
      </c>
      <c r="F87" s="211">
        <v>427</v>
      </c>
      <c r="G87" s="211">
        <v>147</v>
      </c>
      <c r="H87" s="210">
        <v>21</v>
      </c>
      <c r="I87" s="210">
        <v>7269</v>
      </c>
      <c r="J87" s="212">
        <v>237</v>
      </c>
      <c r="K87" s="212">
        <v>4908</v>
      </c>
      <c r="L87" s="211">
        <v>1805</v>
      </c>
      <c r="M87" s="211">
        <v>293</v>
      </c>
      <c r="N87" s="210">
        <v>26</v>
      </c>
    </row>
    <row r="88" spans="1:14" s="67" customFormat="1" ht="15" customHeight="1" x14ac:dyDescent="0.15">
      <c r="A88" s="214" t="s">
        <v>1467</v>
      </c>
      <c r="B88" s="213">
        <v>12745</v>
      </c>
      <c r="C88" s="205">
        <v>5535</v>
      </c>
      <c r="D88" s="212">
        <v>78</v>
      </c>
      <c r="E88" s="212">
        <v>4736</v>
      </c>
      <c r="F88" s="211">
        <v>610</v>
      </c>
      <c r="G88" s="211">
        <v>92</v>
      </c>
      <c r="H88" s="210">
        <v>19</v>
      </c>
      <c r="I88" s="210">
        <v>7210</v>
      </c>
      <c r="J88" s="212">
        <v>251</v>
      </c>
      <c r="K88" s="212">
        <v>3809</v>
      </c>
      <c r="L88" s="211">
        <v>2879</v>
      </c>
      <c r="M88" s="211">
        <v>227</v>
      </c>
      <c r="N88" s="210">
        <v>44</v>
      </c>
    </row>
    <row r="89" spans="1:14" s="67" customFormat="1" ht="15" customHeight="1" x14ac:dyDescent="0.15">
      <c r="A89" s="214" t="s">
        <v>1466</v>
      </c>
      <c r="B89" s="213">
        <v>10279</v>
      </c>
      <c r="C89" s="205">
        <v>3908</v>
      </c>
      <c r="D89" s="212">
        <v>39</v>
      </c>
      <c r="E89" s="212">
        <v>3126</v>
      </c>
      <c r="F89" s="211">
        <v>701</v>
      </c>
      <c r="G89" s="211">
        <v>31</v>
      </c>
      <c r="H89" s="210">
        <v>11</v>
      </c>
      <c r="I89" s="210">
        <v>6371</v>
      </c>
      <c r="J89" s="212">
        <v>213</v>
      </c>
      <c r="K89" s="212">
        <v>2313</v>
      </c>
      <c r="L89" s="211">
        <v>3648</v>
      </c>
      <c r="M89" s="211">
        <v>145</v>
      </c>
      <c r="N89" s="210">
        <v>52</v>
      </c>
    </row>
    <row r="90" spans="1:14" s="67" customFormat="1" ht="15" customHeight="1" x14ac:dyDescent="0.15">
      <c r="A90" s="214" t="s">
        <v>1465</v>
      </c>
      <c r="B90" s="213">
        <v>9179</v>
      </c>
      <c r="C90" s="205">
        <v>2664</v>
      </c>
      <c r="D90" s="212">
        <v>12</v>
      </c>
      <c r="E90" s="212">
        <v>1782</v>
      </c>
      <c r="F90" s="211">
        <v>851</v>
      </c>
      <c r="G90" s="211">
        <v>13</v>
      </c>
      <c r="H90" s="210">
        <v>6</v>
      </c>
      <c r="I90" s="210">
        <v>6515</v>
      </c>
      <c r="J90" s="212">
        <v>178</v>
      </c>
      <c r="K90" s="212">
        <v>875</v>
      </c>
      <c r="L90" s="211">
        <v>5251</v>
      </c>
      <c r="M90" s="211">
        <v>126</v>
      </c>
      <c r="N90" s="210">
        <v>85</v>
      </c>
    </row>
    <row r="91" spans="1:14" s="67" customFormat="1" ht="15" customHeight="1" x14ac:dyDescent="0.15">
      <c r="A91" s="214"/>
      <c r="B91" s="213"/>
      <c r="C91" s="210"/>
      <c r="D91" s="212"/>
      <c r="E91" s="212"/>
      <c r="F91" s="211"/>
      <c r="G91" s="211"/>
      <c r="H91" s="210"/>
      <c r="I91" s="210"/>
      <c r="J91" s="212"/>
      <c r="K91" s="212"/>
      <c r="L91" s="211"/>
      <c r="M91" s="211"/>
      <c r="N91" s="210"/>
    </row>
    <row r="92" spans="1:14" s="67" customFormat="1" ht="15" customHeight="1" x14ac:dyDescent="0.15">
      <c r="A92" s="214" t="s">
        <v>247</v>
      </c>
      <c r="B92" s="213">
        <f t="shared" ref="B92:N92" si="3">SUM(B94:B110)</f>
        <v>220016</v>
      </c>
      <c r="C92" s="210">
        <f t="shared" si="3"/>
        <v>104070</v>
      </c>
      <c r="D92" s="210">
        <f t="shared" si="3"/>
        <v>30467</v>
      </c>
      <c r="E92" s="210">
        <f t="shared" si="3"/>
        <v>65028</v>
      </c>
      <c r="F92" s="210">
        <f t="shared" si="3"/>
        <v>3590</v>
      </c>
      <c r="G92" s="210">
        <f t="shared" si="3"/>
        <v>4000</v>
      </c>
      <c r="H92" s="210">
        <f t="shared" si="3"/>
        <v>985</v>
      </c>
      <c r="I92" s="210">
        <f t="shared" si="3"/>
        <v>115946</v>
      </c>
      <c r="J92" s="210">
        <f t="shared" si="3"/>
        <v>26566</v>
      </c>
      <c r="K92" s="210">
        <f t="shared" si="3"/>
        <v>64950</v>
      </c>
      <c r="L92" s="210">
        <f t="shared" si="3"/>
        <v>17090</v>
      </c>
      <c r="M92" s="210">
        <f t="shared" si="3"/>
        <v>6624</v>
      </c>
      <c r="N92" s="210">
        <f t="shared" si="3"/>
        <v>716</v>
      </c>
    </row>
    <row r="93" spans="1:14" s="67" customFormat="1" ht="6" customHeight="1" x14ac:dyDescent="0.15">
      <c r="B93" s="213"/>
      <c r="C93" s="205"/>
      <c r="D93" s="212"/>
      <c r="E93" s="212"/>
      <c r="F93" s="211"/>
      <c r="G93" s="211"/>
      <c r="H93" s="210"/>
      <c r="I93" s="210"/>
      <c r="J93" s="212"/>
      <c r="K93" s="212"/>
      <c r="L93" s="211"/>
      <c r="M93" s="211"/>
      <c r="N93" s="210"/>
    </row>
    <row r="94" spans="1:14" s="67" customFormat="1" ht="15" customHeight="1" x14ac:dyDescent="0.15">
      <c r="A94" s="214" t="s">
        <v>1480</v>
      </c>
      <c r="B94" s="213">
        <v>12686</v>
      </c>
      <c r="C94" s="205">
        <v>6316</v>
      </c>
      <c r="D94" s="212">
        <v>6294</v>
      </c>
      <c r="E94" s="212">
        <v>11</v>
      </c>
      <c r="F94" s="211" t="s">
        <v>1478</v>
      </c>
      <c r="G94" s="211">
        <v>2</v>
      </c>
      <c r="H94" s="210">
        <v>9</v>
      </c>
      <c r="I94" s="210">
        <v>6370</v>
      </c>
      <c r="J94" s="212">
        <v>6322</v>
      </c>
      <c r="K94" s="212">
        <v>22</v>
      </c>
      <c r="L94" s="211">
        <v>2</v>
      </c>
      <c r="M94" s="211" t="s">
        <v>1478</v>
      </c>
      <c r="N94" s="210">
        <v>24</v>
      </c>
    </row>
    <row r="95" spans="1:14" s="67" customFormat="1" ht="15" customHeight="1" x14ac:dyDescent="0.15">
      <c r="A95" s="214" t="s">
        <v>1479</v>
      </c>
      <c r="B95" s="213">
        <v>12189</v>
      </c>
      <c r="C95" s="205">
        <v>5611</v>
      </c>
      <c r="D95" s="212">
        <v>5313</v>
      </c>
      <c r="E95" s="212">
        <v>220</v>
      </c>
      <c r="F95" s="211">
        <v>1</v>
      </c>
      <c r="G95" s="211">
        <v>9</v>
      </c>
      <c r="H95" s="210">
        <v>68</v>
      </c>
      <c r="I95" s="210">
        <v>6578</v>
      </c>
      <c r="J95" s="212">
        <v>6125</v>
      </c>
      <c r="K95" s="212">
        <v>403</v>
      </c>
      <c r="L95" s="211" t="s">
        <v>1478</v>
      </c>
      <c r="M95" s="211">
        <v>23</v>
      </c>
      <c r="N95" s="210">
        <v>27</v>
      </c>
    </row>
    <row r="96" spans="1:14" s="67" customFormat="1" ht="15" customHeight="1" x14ac:dyDescent="0.15">
      <c r="A96" s="214" t="s">
        <v>1477</v>
      </c>
      <c r="B96" s="213">
        <v>12149</v>
      </c>
      <c r="C96" s="205">
        <v>5904</v>
      </c>
      <c r="D96" s="212">
        <v>4097</v>
      </c>
      <c r="E96" s="212">
        <v>1672</v>
      </c>
      <c r="F96" s="211">
        <v>1</v>
      </c>
      <c r="G96" s="211">
        <v>47</v>
      </c>
      <c r="H96" s="210">
        <v>87</v>
      </c>
      <c r="I96" s="210">
        <v>6245</v>
      </c>
      <c r="J96" s="212">
        <v>3793</v>
      </c>
      <c r="K96" s="212">
        <v>2269</v>
      </c>
      <c r="L96" s="211">
        <v>4</v>
      </c>
      <c r="M96" s="211">
        <v>132</v>
      </c>
      <c r="N96" s="210">
        <v>47</v>
      </c>
    </row>
    <row r="97" spans="1:14" s="67" customFormat="1" ht="15" customHeight="1" x14ac:dyDescent="0.15">
      <c r="A97" s="214" t="s">
        <v>1476</v>
      </c>
      <c r="B97" s="213">
        <v>14426</v>
      </c>
      <c r="C97" s="205">
        <v>7177</v>
      </c>
      <c r="D97" s="212">
        <v>3167</v>
      </c>
      <c r="E97" s="212">
        <v>3719</v>
      </c>
      <c r="F97" s="211">
        <v>6</v>
      </c>
      <c r="G97" s="211">
        <v>186</v>
      </c>
      <c r="H97" s="210">
        <v>99</v>
      </c>
      <c r="I97" s="210">
        <v>7249</v>
      </c>
      <c r="J97" s="212">
        <v>2430</v>
      </c>
      <c r="K97" s="212">
        <v>4412</v>
      </c>
      <c r="L97" s="211">
        <v>11</v>
      </c>
      <c r="M97" s="211">
        <v>348</v>
      </c>
      <c r="N97" s="210">
        <v>48</v>
      </c>
    </row>
    <row r="98" spans="1:14" s="67" customFormat="1" ht="15" customHeight="1" x14ac:dyDescent="0.15">
      <c r="A98" s="214" t="s">
        <v>1475</v>
      </c>
      <c r="B98" s="213">
        <v>16768</v>
      </c>
      <c r="C98" s="205">
        <v>8395</v>
      </c>
      <c r="D98" s="212">
        <v>2564</v>
      </c>
      <c r="E98" s="212">
        <v>5431</v>
      </c>
      <c r="F98" s="211">
        <v>7</v>
      </c>
      <c r="G98" s="211">
        <v>306</v>
      </c>
      <c r="H98" s="210">
        <v>87</v>
      </c>
      <c r="I98" s="210">
        <v>8373</v>
      </c>
      <c r="J98" s="212">
        <v>1855</v>
      </c>
      <c r="K98" s="212">
        <v>5868</v>
      </c>
      <c r="L98" s="211">
        <v>24</v>
      </c>
      <c r="M98" s="211">
        <v>553</v>
      </c>
      <c r="N98" s="210">
        <v>73</v>
      </c>
    </row>
    <row r="99" spans="1:14" s="67" customFormat="1" ht="6" customHeight="1" x14ac:dyDescent="0.15">
      <c r="A99" s="214"/>
      <c r="B99" s="213"/>
      <c r="C99" s="205"/>
      <c r="D99" s="212"/>
      <c r="E99" s="212"/>
      <c r="F99" s="211"/>
      <c r="G99" s="211"/>
      <c r="H99" s="210"/>
      <c r="I99" s="210"/>
      <c r="J99" s="212"/>
      <c r="K99" s="212"/>
      <c r="L99" s="211"/>
      <c r="M99" s="211"/>
      <c r="N99" s="210"/>
    </row>
    <row r="100" spans="1:14" s="67" customFormat="1" ht="15" customHeight="1" x14ac:dyDescent="0.15">
      <c r="A100" s="214" t="s">
        <v>1474</v>
      </c>
      <c r="B100" s="213">
        <v>18056</v>
      </c>
      <c r="C100" s="205">
        <v>8994</v>
      </c>
      <c r="D100" s="212">
        <v>2366</v>
      </c>
      <c r="E100" s="212">
        <v>6068</v>
      </c>
      <c r="F100" s="211">
        <v>23</v>
      </c>
      <c r="G100" s="211">
        <v>437</v>
      </c>
      <c r="H100" s="210">
        <v>100</v>
      </c>
      <c r="I100" s="210">
        <v>9062</v>
      </c>
      <c r="J100" s="212">
        <v>1564</v>
      </c>
      <c r="K100" s="212">
        <v>6597</v>
      </c>
      <c r="L100" s="211">
        <v>46</v>
      </c>
      <c r="M100" s="211">
        <v>803</v>
      </c>
      <c r="N100" s="210">
        <v>52</v>
      </c>
    </row>
    <row r="101" spans="1:14" s="67" customFormat="1" ht="15" customHeight="1" x14ac:dyDescent="0.15">
      <c r="A101" s="214" t="s">
        <v>1473</v>
      </c>
      <c r="B101" s="213">
        <v>16045</v>
      </c>
      <c r="C101" s="205">
        <v>8034</v>
      </c>
      <c r="D101" s="212">
        <v>1872</v>
      </c>
      <c r="E101" s="212">
        <v>5523</v>
      </c>
      <c r="F101" s="211">
        <v>33</v>
      </c>
      <c r="G101" s="211">
        <v>510</v>
      </c>
      <c r="H101" s="210">
        <v>96</v>
      </c>
      <c r="I101" s="210">
        <v>8011</v>
      </c>
      <c r="J101" s="212">
        <v>1150</v>
      </c>
      <c r="K101" s="212">
        <v>5915</v>
      </c>
      <c r="L101" s="211">
        <v>99</v>
      </c>
      <c r="M101" s="211">
        <v>779</v>
      </c>
      <c r="N101" s="210">
        <v>68</v>
      </c>
    </row>
    <row r="102" spans="1:14" s="67" customFormat="1" ht="15" customHeight="1" x14ac:dyDescent="0.15">
      <c r="A102" s="214" t="s">
        <v>1472</v>
      </c>
      <c r="B102" s="213">
        <v>15595</v>
      </c>
      <c r="C102" s="205">
        <v>7691</v>
      </c>
      <c r="D102" s="212">
        <v>1391</v>
      </c>
      <c r="E102" s="212">
        <v>5697</v>
      </c>
      <c r="F102" s="211">
        <v>56</v>
      </c>
      <c r="G102" s="211">
        <v>479</v>
      </c>
      <c r="H102" s="210">
        <v>68</v>
      </c>
      <c r="I102" s="210">
        <v>7904</v>
      </c>
      <c r="J102" s="212">
        <v>854</v>
      </c>
      <c r="K102" s="212">
        <v>6020</v>
      </c>
      <c r="L102" s="211">
        <v>203</v>
      </c>
      <c r="M102" s="211">
        <v>770</v>
      </c>
      <c r="N102" s="210">
        <v>57</v>
      </c>
    </row>
    <row r="103" spans="1:14" s="67" customFormat="1" ht="15" customHeight="1" x14ac:dyDescent="0.15">
      <c r="A103" s="214" t="s">
        <v>1471</v>
      </c>
      <c r="B103" s="213">
        <v>15952</v>
      </c>
      <c r="C103" s="205">
        <v>7827</v>
      </c>
      <c r="D103" s="212">
        <v>1161</v>
      </c>
      <c r="E103" s="212">
        <v>6027</v>
      </c>
      <c r="F103" s="211">
        <v>105</v>
      </c>
      <c r="G103" s="211">
        <v>477</v>
      </c>
      <c r="H103" s="210">
        <v>57</v>
      </c>
      <c r="I103" s="210">
        <v>8125</v>
      </c>
      <c r="J103" s="212">
        <v>551</v>
      </c>
      <c r="K103" s="212">
        <v>6401</v>
      </c>
      <c r="L103" s="211">
        <v>390</v>
      </c>
      <c r="M103" s="211">
        <v>734</v>
      </c>
      <c r="N103" s="210">
        <v>49</v>
      </c>
    </row>
    <row r="104" spans="1:14" s="67" customFormat="1" ht="15" customHeight="1" x14ac:dyDescent="0.15">
      <c r="A104" s="214" t="s">
        <v>1470</v>
      </c>
      <c r="B104" s="213">
        <v>17405</v>
      </c>
      <c r="C104" s="205">
        <v>8521</v>
      </c>
      <c r="D104" s="212">
        <v>1008</v>
      </c>
      <c r="E104" s="212">
        <v>6702</v>
      </c>
      <c r="F104" s="211">
        <v>206</v>
      </c>
      <c r="G104" s="211">
        <v>548</v>
      </c>
      <c r="H104" s="210">
        <v>57</v>
      </c>
      <c r="I104" s="210">
        <v>8884</v>
      </c>
      <c r="J104" s="212">
        <v>516</v>
      </c>
      <c r="K104" s="212">
        <v>6899</v>
      </c>
      <c r="L104" s="211">
        <v>694</v>
      </c>
      <c r="M104" s="211">
        <v>728</v>
      </c>
      <c r="N104" s="210">
        <v>47</v>
      </c>
    </row>
    <row r="105" spans="1:14" s="67" customFormat="1" ht="6" customHeight="1" x14ac:dyDescent="0.15">
      <c r="A105" s="214"/>
      <c r="B105" s="213"/>
      <c r="C105" s="205"/>
      <c r="D105" s="212"/>
      <c r="E105" s="212"/>
      <c r="F105" s="211"/>
      <c r="G105" s="211"/>
      <c r="H105" s="210"/>
      <c r="I105" s="210"/>
      <c r="J105" s="212"/>
      <c r="K105" s="212"/>
      <c r="L105" s="211"/>
      <c r="M105" s="211"/>
      <c r="N105" s="210"/>
    </row>
    <row r="106" spans="1:14" s="67" customFormat="1" ht="15" customHeight="1" x14ac:dyDescent="0.15">
      <c r="A106" s="214" t="s">
        <v>1469</v>
      </c>
      <c r="B106" s="213">
        <v>18391</v>
      </c>
      <c r="C106" s="205">
        <v>8995</v>
      </c>
      <c r="D106" s="212">
        <v>701</v>
      </c>
      <c r="E106" s="212">
        <v>7381</v>
      </c>
      <c r="F106" s="211">
        <v>345</v>
      </c>
      <c r="G106" s="211">
        <v>485</v>
      </c>
      <c r="H106" s="210">
        <v>83</v>
      </c>
      <c r="I106" s="210">
        <v>9396</v>
      </c>
      <c r="J106" s="212">
        <v>425</v>
      </c>
      <c r="K106" s="212">
        <v>7003</v>
      </c>
      <c r="L106" s="211">
        <v>1226</v>
      </c>
      <c r="M106" s="211">
        <v>692</v>
      </c>
      <c r="N106" s="210">
        <v>50</v>
      </c>
    </row>
    <row r="107" spans="1:14" s="67" customFormat="1" ht="15" customHeight="1" x14ac:dyDescent="0.15">
      <c r="A107" s="214" t="s">
        <v>1468</v>
      </c>
      <c r="B107" s="213">
        <v>14458</v>
      </c>
      <c r="C107" s="205">
        <v>6805</v>
      </c>
      <c r="D107" s="212">
        <v>302</v>
      </c>
      <c r="E107" s="212">
        <v>5737</v>
      </c>
      <c r="F107" s="211">
        <v>427</v>
      </c>
      <c r="G107" s="211">
        <v>279</v>
      </c>
      <c r="H107" s="210">
        <v>60</v>
      </c>
      <c r="I107" s="210">
        <v>7653</v>
      </c>
      <c r="J107" s="212">
        <v>258</v>
      </c>
      <c r="K107" s="212">
        <v>5232</v>
      </c>
      <c r="L107" s="211">
        <v>1687</v>
      </c>
      <c r="M107" s="211">
        <v>456</v>
      </c>
      <c r="N107" s="210">
        <v>20</v>
      </c>
    </row>
    <row r="108" spans="1:14" s="67" customFormat="1" ht="15" customHeight="1" x14ac:dyDescent="0.15">
      <c r="A108" s="214" t="s">
        <v>1467</v>
      </c>
      <c r="B108" s="213">
        <v>12591</v>
      </c>
      <c r="C108" s="205">
        <v>5694</v>
      </c>
      <c r="D108" s="212">
        <v>124</v>
      </c>
      <c r="E108" s="212">
        <v>4840</v>
      </c>
      <c r="F108" s="211">
        <v>549</v>
      </c>
      <c r="G108" s="211">
        <v>128</v>
      </c>
      <c r="H108" s="210">
        <v>53</v>
      </c>
      <c r="I108" s="210">
        <v>6897</v>
      </c>
      <c r="J108" s="212">
        <v>218</v>
      </c>
      <c r="K108" s="212">
        <v>3951</v>
      </c>
      <c r="L108" s="211">
        <v>2441</v>
      </c>
      <c r="M108" s="211">
        <v>261</v>
      </c>
      <c r="N108" s="210">
        <v>26</v>
      </c>
    </row>
    <row r="109" spans="1:14" s="67" customFormat="1" ht="15" customHeight="1" x14ac:dyDescent="0.15">
      <c r="A109" s="214" t="s">
        <v>1466</v>
      </c>
      <c r="B109" s="213">
        <v>11025</v>
      </c>
      <c r="C109" s="205">
        <v>4417</v>
      </c>
      <c r="D109" s="212">
        <v>70</v>
      </c>
      <c r="E109" s="212">
        <v>3541</v>
      </c>
      <c r="F109" s="211">
        <v>688</v>
      </c>
      <c r="G109" s="211">
        <v>70</v>
      </c>
      <c r="H109" s="210">
        <v>48</v>
      </c>
      <c r="I109" s="210">
        <v>6608</v>
      </c>
      <c r="J109" s="212">
        <v>222</v>
      </c>
      <c r="K109" s="212">
        <v>2574</v>
      </c>
      <c r="L109" s="211">
        <v>3582</v>
      </c>
      <c r="M109" s="211">
        <v>182</v>
      </c>
      <c r="N109" s="210">
        <v>48</v>
      </c>
    </row>
    <row r="110" spans="1:14" s="67" customFormat="1" ht="15" customHeight="1" x14ac:dyDescent="0.15">
      <c r="A110" s="214" t="s">
        <v>1465</v>
      </c>
      <c r="B110" s="213">
        <v>12280</v>
      </c>
      <c r="C110" s="205">
        <v>3689</v>
      </c>
      <c r="D110" s="212">
        <v>37</v>
      </c>
      <c r="E110" s="212">
        <v>2459</v>
      </c>
      <c r="F110" s="211">
        <v>1143</v>
      </c>
      <c r="G110" s="211">
        <v>37</v>
      </c>
      <c r="H110" s="210">
        <v>13</v>
      </c>
      <c r="I110" s="210">
        <v>8591</v>
      </c>
      <c r="J110" s="212">
        <v>283</v>
      </c>
      <c r="K110" s="212">
        <v>1384</v>
      </c>
      <c r="L110" s="211">
        <v>6681</v>
      </c>
      <c r="M110" s="211">
        <v>163</v>
      </c>
      <c r="N110" s="210">
        <v>80</v>
      </c>
    </row>
    <row r="111" spans="1:14" s="67" customFormat="1" ht="15" customHeight="1" x14ac:dyDescent="0.15">
      <c r="A111" s="214"/>
      <c r="B111" s="213"/>
      <c r="C111" s="205"/>
      <c r="D111" s="212"/>
      <c r="E111" s="212"/>
      <c r="F111" s="211"/>
      <c r="G111" s="211"/>
      <c r="H111" s="210"/>
      <c r="I111" s="210"/>
      <c r="J111" s="212"/>
      <c r="K111" s="212"/>
      <c r="L111" s="211"/>
      <c r="M111" s="211"/>
      <c r="N111" s="210"/>
    </row>
    <row r="112" spans="1:14" s="67" customFormat="1" ht="15" customHeight="1" x14ac:dyDescent="0.15">
      <c r="A112" s="214" t="s">
        <v>2090</v>
      </c>
      <c r="B112" s="213">
        <f t="shared" ref="B112:N112" si="4">SUM(B114:B130)</f>
        <v>213137</v>
      </c>
      <c r="C112" s="210">
        <f t="shared" si="4"/>
        <v>100996</v>
      </c>
      <c r="D112" s="210">
        <f t="shared" si="4"/>
        <v>29369</v>
      </c>
      <c r="E112" s="210">
        <f t="shared" si="4"/>
        <v>62236</v>
      </c>
      <c r="F112" s="210">
        <f t="shared" si="4"/>
        <v>3422</v>
      </c>
      <c r="G112" s="210">
        <f t="shared" si="4"/>
        <v>3978</v>
      </c>
      <c r="H112" s="210">
        <f t="shared" si="4"/>
        <v>1991</v>
      </c>
      <c r="I112" s="210">
        <f t="shared" si="4"/>
        <v>112141</v>
      </c>
      <c r="J112" s="210">
        <f t="shared" si="4"/>
        <v>24983</v>
      </c>
      <c r="K112" s="210">
        <f t="shared" si="4"/>
        <v>62344</v>
      </c>
      <c r="L112" s="210">
        <f t="shared" si="4"/>
        <v>16244</v>
      </c>
      <c r="M112" s="210">
        <f t="shared" si="4"/>
        <v>6710</v>
      </c>
      <c r="N112" s="210">
        <f t="shared" si="4"/>
        <v>1860</v>
      </c>
    </row>
    <row r="113" spans="1:14" s="67" customFormat="1" ht="15" customHeight="1" x14ac:dyDescent="0.15">
      <c r="B113" s="213"/>
      <c r="C113" s="205"/>
      <c r="D113" s="212"/>
      <c r="E113" s="212"/>
      <c r="F113" s="211"/>
      <c r="G113" s="211"/>
      <c r="H113" s="210"/>
      <c r="I113" s="210"/>
      <c r="J113" s="212"/>
      <c r="K113" s="212"/>
      <c r="L113" s="211"/>
      <c r="M113" s="211"/>
      <c r="N113" s="210"/>
    </row>
    <row r="114" spans="1:14" s="67" customFormat="1" ht="15" customHeight="1" x14ac:dyDescent="0.15">
      <c r="A114" s="214" t="s">
        <v>1480</v>
      </c>
      <c r="B114" s="213">
        <v>11945</v>
      </c>
      <c r="C114" s="205">
        <v>6050</v>
      </c>
      <c r="D114" s="212">
        <v>5996</v>
      </c>
      <c r="E114" s="212">
        <v>13</v>
      </c>
      <c r="F114" s="211">
        <v>1</v>
      </c>
      <c r="G114" s="211">
        <v>1</v>
      </c>
      <c r="H114" s="210">
        <v>39</v>
      </c>
      <c r="I114" s="210">
        <v>5895</v>
      </c>
      <c r="J114" s="212">
        <v>5850</v>
      </c>
      <c r="K114" s="212">
        <v>13</v>
      </c>
      <c r="L114" s="211">
        <v>0</v>
      </c>
      <c r="M114" s="211">
        <v>1</v>
      </c>
      <c r="N114" s="210">
        <v>31</v>
      </c>
    </row>
    <row r="115" spans="1:14" s="67" customFormat="1" ht="15" customHeight="1" x14ac:dyDescent="0.15">
      <c r="A115" s="214" t="s">
        <v>1479</v>
      </c>
      <c r="B115" s="213">
        <v>11170</v>
      </c>
      <c r="C115" s="205">
        <v>5343</v>
      </c>
      <c r="D115" s="212">
        <v>4917</v>
      </c>
      <c r="E115" s="212">
        <v>187</v>
      </c>
      <c r="F115" s="211">
        <v>1</v>
      </c>
      <c r="G115" s="211">
        <v>4</v>
      </c>
      <c r="H115" s="210">
        <v>234</v>
      </c>
      <c r="I115" s="210">
        <v>5827</v>
      </c>
      <c r="J115" s="212">
        <v>5368</v>
      </c>
      <c r="K115" s="212">
        <v>286</v>
      </c>
      <c r="L115" s="211">
        <v>2</v>
      </c>
      <c r="M115" s="211">
        <v>20</v>
      </c>
      <c r="N115" s="210">
        <v>151</v>
      </c>
    </row>
    <row r="116" spans="1:14" s="67" customFormat="1" ht="15" customHeight="1" x14ac:dyDescent="0.15">
      <c r="A116" s="214" t="s">
        <v>1477</v>
      </c>
      <c r="B116" s="213">
        <v>10757</v>
      </c>
      <c r="C116" s="205">
        <v>5284</v>
      </c>
      <c r="D116" s="212">
        <v>3541</v>
      </c>
      <c r="E116" s="212">
        <v>1441</v>
      </c>
      <c r="F116" s="211">
        <v>1</v>
      </c>
      <c r="G116" s="211">
        <v>56</v>
      </c>
      <c r="H116" s="210">
        <v>245</v>
      </c>
      <c r="I116" s="210">
        <v>5473</v>
      </c>
      <c r="J116" s="212">
        <v>3220</v>
      </c>
      <c r="K116" s="212">
        <v>1982</v>
      </c>
      <c r="L116" s="211">
        <v>1</v>
      </c>
      <c r="M116" s="211">
        <v>97</v>
      </c>
      <c r="N116" s="210">
        <v>173</v>
      </c>
    </row>
    <row r="117" spans="1:14" s="67" customFormat="1" ht="15" customHeight="1" x14ac:dyDescent="0.15">
      <c r="A117" s="214" t="s">
        <v>1476</v>
      </c>
      <c r="B117" s="213">
        <v>12119</v>
      </c>
      <c r="C117" s="205">
        <v>6014</v>
      </c>
      <c r="D117" s="212">
        <v>2674</v>
      </c>
      <c r="E117" s="212">
        <v>3069</v>
      </c>
      <c r="F117" s="211">
        <v>3</v>
      </c>
      <c r="G117" s="211">
        <v>131</v>
      </c>
      <c r="H117" s="210">
        <v>137</v>
      </c>
      <c r="I117" s="210">
        <v>6105</v>
      </c>
      <c r="J117" s="212">
        <v>2102</v>
      </c>
      <c r="K117" s="212">
        <v>3628</v>
      </c>
      <c r="L117" s="211">
        <v>11</v>
      </c>
      <c r="M117" s="211">
        <v>239</v>
      </c>
      <c r="N117" s="210">
        <v>125</v>
      </c>
    </row>
    <row r="118" spans="1:14" s="67" customFormat="1" ht="15" customHeight="1" x14ac:dyDescent="0.15">
      <c r="A118" s="214" t="s">
        <v>1475</v>
      </c>
      <c r="B118" s="213">
        <v>14384</v>
      </c>
      <c r="C118" s="205">
        <v>7183</v>
      </c>
      <c r="D118" s="212">
        <v>2351</v>
      </c>
      <c r="E118" s="212">
        <v>4397</v>
      </c>
      <c r="F118" s="211">
        <v>8</v>
      </c>
      <c r="G118" s="211">
        <v>240</v>
      </c>
      <c r="H118" s="210">
        <v>187</v>
      </c>
      <c r="I118" s="210">
        <v>7201</v>
      </c>
      <c r="J118" s="212">
        <v>1662</v>
      </c>
      <c r="K118" s="212">
        <v>4966</v>
      </c>
      <c r="L118" s="211">
        <v>17</v>
      </c>
      <c r="M118" s="211">
        <v>445</v>
      </c>
      <c r="N118" s="210">
        <v>111</v>
      </c>
    </row>
    <row r="119" spans="1:14" s="67" customFormat="1" ht="15" customHeight="1" x14ac:dyDescent="0.15">
      <c r="A119" s="214"/>
      <c r="B119" s="213"/>
      <c r="C119" s="205"/>
      <c r="D119" s="212"/>
      <c r="E119" s="212"/>
      <c r="F119" s="211"/>
      <c r="G119" s="211"/>
      <c r="H119" s="210"/>
      <c r="I119" s="210"/>
      <c r="J119" s="212"/>
      <c r="K119" s="212"/>
      <c r="L119" s="211"/>
      <c r="M119" s="211"/>
      <c r="N119" s="210"/>
    </row>
    <row r="120" spans="1:14" s="67" customFormat="1" ht="15" customHeight="1" x14ac:dyDescent="0.15">
      <c r="A120" s="214" t="s">
        <v>1474</v>
      </c>
      <c r="B120" s="213">
        <v>16562</v>
      </c>
      <c r="C120" s="205">
        <v>8305</v>
      </c>
      <c r="D120" s="212">
        <v>2078</v>
      </c>
      <c r="E120" s="212">
        <v>5692</v>
      </c>
      <c r="F120" s="211">
        <v>13</v>
      </c>
      <c r="G120" s="211">
        <v>356</v>
      </c>
      <c r="H120" s="210">
        <v>166</v>
      </c>
      <c r="I120" s="210">
        <v>8257</v>
      </c>
      <c r="J120" s="212">
        <v>1503</v>
      </c>
      <c r="K120" s="212">
        <v>5957</v>
      </c>
      <c r="L120" s="211">
        <v>36</v>
      </c>
      <c r="M120" s="211">
        <v>642</v>
      </c>
      <c r="N120" s="210">
        <v>119</v>
      </c>
    </row>
    <row r="121" spans="1:14" s="67" customFormat="1" ht="15" customHeight="1" x14ac:dyDescent="0.15">
      <c r="A121" s="214" t="s">
        <v>1473</v>
      </c>
      <c r="B121" s="213">
        <v>17643</v>
      </c>
      <c r="C121" s="205">
        <v>8736</v>
      </c>
      <c r="D121" s="212">
        <v>2051</v>
      </c>
      <c r="E121" s="212">
        <v>6017</v>
      </c>
      <c r="F121" s="211">
        <v>30</v>
      </c>
      <c r="G121" s="211">
        <v>464</v>
      </c>
      <c r="H121" s="210">
        <v>174</v>
      </c>
      <c r="I121" s="210">
        <v>8907</v>
      </c>
      <c r="J121" s="212">
        <v>1380</v>
      </c>
      <c r="K121" s="212">
        <v>6444</v>
      </c>
      <c r="L121" s="211">
        <v>69</v>
      </c>
      <c r="M121" s="211">
        <v>867</v>
      </c>
      <c r="N121" s="210">
        <v>147</v>
      </c>
    </row>
    <row r="122" spans="1:14" s="67" customFormat="1" ht="15" customHeight="1" x14ac:dyDescent="0.15">
      <c r="A122" s="214" t="s">
        <v>1472</v>
      </c>
      <c r="B122" s="213">
        <v>15605</v>
      </c>
      <c r="C122" s="205">
        <v>7784</v>
      </c>
      <c r="D122" s="212">
        <v>1707</v>
      </c>
      <c r="E122" s="212">
        <v>5335</v>
      </c>
      <c r="F122" s="211">
        <v>51</v>
      </c>
      <c r="G122" s="211">
        <v>531</v>
      </c>
      <c r="H122" s="210">
        <v>160</v>
      </c>
      <c r="I122" s="210">
        <v>7821</v>
      </c>
      <c r="J122" s="212">
        <v>1082</v>
      </c>
      <c r="K122" s="212">
        <v>5677</v>
      </c>
      <c r="L122" s="211">
        <v>146</v>
      </c>
      <c r="M122" s="211">
        <v>804</v>
      </c>
      <c r="N122" s="210">
        <v>112</v>
      </c>
    </row>
    <row r="123" spans="1:14" s="67" customFormat="1" ht="15" customHeight="1" x14ac:dyDescent="0.15">
      <c r="A123" s="214" t="s">
        <v>1471</v>
      </c>
      <c r="B123" s="213">
        <v>15091</v>
      </c>
      <c r="C123" s="205">
        <v>7375</v>
      </c>
      <c r="D123" s="212">
        <v>1288</v>
      </c>
      <c r="E123" s="212">
        <v>5405</v>
      </c>
      <c r="F123" s="211">
        <v>85</v>
      </c>
      <c r="G123" s="211">
        <v>478</v>
      </c>
      <c r="H123" s="210">
        <v>119</v>
      </c>
      <c r="I123" s="210">
        <v>7716</v>
      </c>
      <c r="J123" s="212">
        <v>780</v>
      </c>
      <c r="K123" s="212">
        <v>5784</v>
      </c>
      <c r="L123" s="211">
        <v>291</v>
      </c>
      <c r="M123" s="211">
        <v>758</v>
      </c>
      <c r="N123" s="210">
        <v>103</v>
      </c>
    </row>
    <row r="124" spans="1:14" s="67" customFormat="1" ht="15" customHeight="1" x14ac:dyDescent="0.15">
      <c r="A124" s="214" t="s">
        <v>1470</v>
      </c>
      <c r="B124" s="213">
        <v>15520</v>
      </c>
      <c r="C124" s="205">
        <v>7551</v>
      </c>
      <c r="D124" s="212">
        <v>1024</v>
      </c>
      <c r="E124" s="212">
        <v>5784</v>
      </c>
      <c r="F124" s="211">
        <v>145</v>
      </c>
      <c r="G124" s="211">
        <v>482</v>
      </c>
      <c r="H124" s="210">
        <v>116</v>
      </c>
      <c r="I124" s="210">
        <v>7969</v>
      </c>
      <c r="J124" s="212">
        <v>523</v>
      </c>
      <c r="K124" s="212">
        <v>6144</v>
      </c>
      <c r="L124" s="211">
        <v>521</v>
      </c>
      <c r="M124" s="211">
        <v>698</v>
      </c>
      <c r="N124" s="210">
        <v>83</v>
      </c>
    </row>
    <row r="125" spans="1:14" s="67" customFormat="1" ht="15" customHeight="1" x14ac:dyDescent="0.15">
      <c r="A125" s="214"/>
      <c r="B125" s="213"/>
      <c r="C125" s="205"/>
      <c r="D125" s="212"/>
      <c r="E125" s="212"/>
      <c r="F125" s="211"/>
      <c r="G125" s="211"/>
      <c r="H125" s="210"/>
      <c r="I125" s="210"/>
      <c r="J125" s="212"/>
      <c r="K125" s="212"/>
      <c r="L125" s="211"/>
      <c r="M125" s="211"/>
      <c r="N125" s="210"/>
    </row>
    <row r="126" spans="1:14" s="67" customFormat="1" ht="15" customHeight="1" x14ac:dyDescent="0.15">
      <c r="A126" s="214" t="s">
        <v>1469</v>
      </c>
      <c r="B126" s="213">
        <v>16656</v>
      </c>
      <c r="C126" s="205">
        <v>8022</v>
      </c>
      <c r="D126" s="212">
        <v>841</v>
      </c>
      <c r="E126" s="212">
        <v>6320</v>
      </c>
      <c r="F126" s="211">
        <v>254</v>
      </c>
      <c r="G126" s="211">
        <v>487</v>
      </c>
      <c r="H126" s="210">
        <v>120</v>
      </c>
      <c r="I126" s="210">
        <v>8634</v>
      </c>
      <c r="J126" s="212">
        <v>474</v>
      </c>
      <c r="K126" s="212">
        <v>6452</v>
      </c>
      <c r="L126" s="211">
        <v>932</v>
      </c>
      <c r="M126" s="211">
        <v>694</v>
      </c>
      <c r="N126" s="210">
        <v>82</v>
      </c>
    </row>
    <row r="127" spans="1:14" s="67" customFormat="1" ht="15" customHeight="1" x14ac:dyDescent="0.15">
      <c r="A127" s="214" t="s">
        <v>1468</v>
      </c>
      <c r="B127" s="213">
        <v>17380</v>
      </c>
      <c r="C127" s="205">
        <v>8311</v>
      </c>
      <c r="D127" s="212">
        <v>557</v>
      </c>
      <c r="E127" s="212">
        <v>6815</v>
      </c>
      <c r="F127" s="211">
        <v>415</v>
      </c>
      <c r="G127" s="211">
        <v>411</v>
      </c>
      <c r="H127" s="210">
        <v>113</v>
      </c>
      <c r="I127" s="210">
        <v>9069</v>
      </c>
      <c r="J127" s="212">
        <v>379</v>
      </c>
      <c r="K127" s="212">
        <v>6279</v>
      </c>
      <c r="L127" s="211">
        <v>1650</v>
      </c>
      <c r="M127" s="211">
        <v>649</v>
      </c>
      <c r="N127" s="210">
        <v>112</v>
      </c>
    </row>
    <row r="128" spans="1:14" s="67" customFormat="1" ht="15" customHeight="1" x14ac:dyDescent="0.15">
      <c r="A128" s="214" t="s">
        <v>1467</v>
      </c>
      <c r="B128" s="213">
        <v>13278</v>
      </c>
      <c r="C128" s="205">
        <v>6048</v>
      </c>
      <c r="D128" s="212">
        <v>206</v>
      </c>
      <c r="E128" s="212">
        <v>5058</v>
      </c>
      <c r="F128" s="211">
        <v>510</v>
      </c>
      <c r="G128" s="211">
        <v>202</v>
      </c>
      <c r="H128" s="210">
        <v>72</v>
      </c>
      <c r="I128" s="210">
        <v>7230</v>
      </c>
      <c r="J128" s="212">
        <v>224</v>
      </c>
      <c r="K128" s="212">
        <v>4328</v>
      </c>
      <c r="L128" s="211">
        <v>2187</v>
      </c>
      <c r="M128" s="211">
        <v>385</v>
      </c>
      <c r="N128" s="210">
        <v>106</v>
      </c>
    </row>
    <row r="129" spans="1:14" s="67" customFormat="1" ht="15" customHeight="1" x14ac:dyDescent="0.15">
      <c r="A129" s="214" t="s">
        <v>1466</v>
      </c>
      <c r="B129" s="213">
        <v>10844</v>
      </c>
      <c r="C129" s="205">
        <v>4567</v>
      </c>
      <c r="D129" s="212">
        <v>88</v>
      </c>
      <c r="E129" s="212">
        <v>3752</v>
      </c>
      <c r="F129" s="211">
        <v>608</v>
      </c>
      <c r="G129" s="211">
        <v>77</v>
      </c>
      <c r="H129" s="210">
        <v>42</v>
      </c>
      <c r="I129" s="210">
        <v>6277</v>
      </c>
      <c r="J129" s="212">
        <v>170</v>
      </c>
      <c r="K129" s="212">
        <v>2711</v>
      </c>
      <c r="L129" s="211">
        <v>3034</v>
      </c>
      <c r="M129" s="211">
        <v>217</v>
      </c>
      <c r="N129" s="210">
        <v>145</v>
      </c>
    </row>
    <row r="130" spans="1:14" s="67" customFormat="1" ht="15" customHeight="1" x14ac:dyDescent="0.15">
      <c r="A130" s="214" t="s">
        <v>1465</v>
      </c>
      <c r="B130" s="213">
        <v>14183</v>
      </c>
      <c r="C130" s="205">
        <v>4423</v>
      </c>
      <c r="D130" s="212">
        <v>50</v>
      </c>
      <c r="E130" s="212">
        <v>2951</v>
      </c>
      <c r="F130" s="211">
        <v>1297</v>
      </c>
      <c r="G130" s="211">
        <v>58</v>
      </c>
      <c r="H130" s="210">
        <v>67</v>
      </c>
      <c r="I130" s="210">
        <v>9760</v>
      </c>
      <c r="J130" s="212">
        <v>266</v>
      </c>
      <c r="K130" s="212">
        <v>1693</v>
      </c>
      <c r="L130" s="211">
        <v>7347</v>
      </c>
      <c r="M130" s="211">
        <v>194</v>
      </c>
      <c r="N130" s="210">
        <v>260</v>
      </c>
    </row>
    <row r="131" spans="1:14" s="67" customFormat="1" ht="15" customHeight="1" x14ac:dyDescent="0.15">
      <c r="A131" s="190"/>
      <c r="B131" s="423"/>
      <c r="C131" s="420"/>
      <c r="D131" s="422"/>
      <c r="E131" s="422"/>
      <c r="F131" s="421"/>
      <c r="G131" s="421"/>
      <c r="H131" s="420"/>
      <c r="I131" s="420"/>
      <c r="J131" s="422"/>
      <c r="K131" s="422"/>
      <c r="L131" s="421"/>
      <c r="M131" s="421"/>
      <c r="N131" s="420"/>
    </row>
    <row r="132" spans="1:14" x14ac:dyDescent="0.15">
      <c r="A132" s="67" t="s">
        <v>1464</v>
      </c>
    </row>
  </sheetData>
  <mergeCells count="3">
    <mergeCell ref="B3:B4"/>
    <mergeCell ref="C3:H3"/>
    <mergeCell ref="I3:N3"/>
  </mergeCells>
  <phoneticPr fontId="1"/>
  <pageMargins left="0.70866141732283472" right="0.78740157480314965" top="0.55118110236220474" bottom="0.59055118110236227" header="0.51181102362204722" footer="0.51181102362204722"/>
  <pageSetup paperSize="9" scale="68" orientation="landscape" r:id="rId1"/>
  <headerFooter alignWithMargins="0"/>
  <rowBreaks count="1" manualBreakCount="1">
    <brk id="9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24</vt:i4>
      </vt:variant>
    </vt:vector>
  </HeadingPairs>
  <TitlesOfParts>
    <vt:vector size="24" baseType="lpstr">
      <vt:lpstr>目次</vt:lpstr>
      <vt:lpstr>表2-1</vt:lpstr>
      <vt:lpstr>表2-2</vt:lpstr>
      <vt:lpstr>表2-3</vt:lpstr>
      <vt:lpstr>表2-4</vt:lpstr>
      <vt:lpstr>表2-5</vt:lpstr>
      <vt:lpstr>表2-6</vt:lpstr>
      <vt:lpstr>表2-6 H27町丁字注意</vt:lpstr>
      <vt:lpstr>表2-7</vt:lpstr>
      <vt:lpstr>表2-8</vt:lpstr>
      <vt:lpstr>表2-9（～Ｈ１７）</vt:lpstr>
      <vt:lpstr>表2-9（Ｈ２２～）</vt:lpstr>
      <vt:lpstr>表2-10</vt:lpstr>
      <vt:lpstr>表2-11</vt:lpstr>
      <vt:lpstr>表2-12</vt:lpstr>
      <vt:lpstr>表2-13</vt:lpstr>
      <vt:lpstr>表2-14</vt:lpstr>
      <vt:lpstr>表2-15</vt:lpstr>
      <vt:lpstr>表2-16</vt:lpstr>
      <vt:lpstr>表2-17</vt:lpstr>
      <vt:lpstr>表2-18</vt:lpstr>
      <vt:lpstr>表2-19</vt:lpstr>
      <vt:lpstr>表2-20</vt:lpstr>
      <vt:lpstr>表2-21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2021-12-22T01:51:33Z</dcterms:created>
  <dcterms:modified xsi:type="dcterms:W3CDTF">2022-03-14T01:39:53Z</dcterms:modified>
</cp:coreProperties>
</file>