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9-1" sheetId="2" r:id="rId2"/>
    <sheet name="表9-2" sheetId="3" r:id="rId3"/>
    <sheet name="表9-3" sheetId="4" r:id="rId4"/>
    <sheet name="表9-4" sheetId="5" r:id="rId5"/>
    <sheet name="表9-5" sheetId="6" r:id="rId6"/>
    <sheet name="表9-6" sheetId="7" r:id="rId7"/>
    <sheet name="表9-7" sheetId="8" r:id="rId8"/>
    <sheet name="表9-8" sheetId="9" r:id="rId9"/>
    <sheet name="表9-9" sheetId="10" r:id="rId10"/>
    <sheet name="表9-10" sheetId="11" r:id="rId11"/>
    <sheet name="表9-11" sheetId="12" r:id="rId12"/>
  </sheets>
  <definedNames>
    <definedName name="_xlnm.Print_Area" localSheetId="10">'表9-10'!$A$1:$G$26</definedName>
    <definedName name="_xlnm.Print_Area" localSheetId="8">'表9-8'!$A$1:$H$24</definedName>
    <definedName name="_xlnm.Print_Area" localSheetId="9">'表9-9'!$A$1:$F$21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0" l="1"/>
  <c r="J13" i="8"/>
  <c r="N13" i="8"/>
  <c r="R13" i="8"/>
  <c r="J20" i="8"/>
  <c r="N20" i="8"/>
  <c r="B20" i="8" s="1"/>
  <c r="R20" i="8"/>
  <c r="J21" i="8"/>
  <c r="N21" i="8"/>
  <c r="B21" i="8" s="1"/>
  <c r="R21" i="8"/>
  <c r="J22" i="8"/>
  <c r="N22" i="8"/>
  <c r="B22" i="8" s="1"/>
  <c r="R22" i="8"/>
  <c r="C26" i="8"/>
  <c r="J26" i="8"/>
  <c r="B26" i="8" s="1"/>
  <c r="N26" i="8"/>
  <c r="R26" i="8"/>
  <c r="C18" i="6"/>
  <c r="D24" i="6"/>
  <c r="E24" i="6"/>
  <c r="C24" i="6" s="1"/>
  <c r="I24" i="6"/>
  <c r="L24" i="6"/>
  <c r="D25" i="6"/>
  <c r="C25" i="6" s="1"/>
  <c r="E25" i="6"/>
  <c r="I25" i="6"/>
  <c r="L25" i="6"/>
  <c r="D26" i="6"/>
  <c r="E26" i="6"/>
  <c r="C26" i="6" s="1"/>
  <c r="I26" i="6"/>
  <c r="L26" i="6"/>
  <c r="D27" i="6"/>
  <c r="C27" i="6" s="1"/>
  <c r="E27" i="6"/>
  <c r="I27" i="6"/>
  <c r="L27" i="6"/>
  <c r="D37" i="6"/>
  <c r="E37" i="6"/>
  <c r="C37" i="6" s="1"/>
  <c r="I37" i="6"/>
  <c r="L37" i="6"/>
  <c r="D38" i="6"/>
  <c r="C38" i="6" s="1"/>
  <c r="E38" i="6"/>
  <c r="I38" i="6"/>
  <c r="L38" i="6"/>
  <c r="D39" i="6"/>
  <c r="E39" i="6"/>
  <c r="C39" i="6" s="1"/>
  <c r="I39" i="6"/>
  <c r="L39" i="6"/>
  <c r="D40" i="6"/>
  <c r="C40" i="6" s="1"/>
  <c r="E40" i="6"/>
  <c r="I40" i="6"/>
  <c r="L40" i="6"/>
  <c r="D41" i="6"/>
  <c r="E41" i="6"/>
  <c r="C41" i="6" s="1"/>
  <c r="I41" i="6"/>
  <c r="L41" i="6"/>
  <c r="D42" i="6"/>
  <c r="C42" i="6" s="1"/>
  <c r="E42" i="6"/>
  <c r="I42" i="6"/>
  <c r="L42" i="6"/>
  <c r="D43" i="6"/>
  <c r="E43" i="6"/>
  <c r="C43" i="6" s="1"/>
  <c r="I43" i="6"/>
  <c r="L43" i="6"/>
  <c r="D53" i="6"/>
  <c r="C53" i="6" s="1"/>
  <c r="E53" i="6"/>
  <c r="I53" i="6"/>
  <c r="L53" i="6"/>
  <c r="D54" i="6"/>
  <c r="E54" i="6"/>
  <c r="C54" i="6" s="1"/>
  <c r="I54" i="6"/>
  <c r="L54" i="6"/>
  <c r="D55" i="6"/>
  <c r="C55" i="6" s="1"/>
  <c r="E55" i="6"/>
  <c r="I55" i="6"/>
  <c r="L55" i="6"/>
  <c r="D56" i="6"/>
  <c r="E56" i="6"/>
  <c r="C56" i="6" s="1"/>
  <c r="I56" i="6"/>
  <c r="L56" i="6"/>
  <c r="D57" i="6"/>
  <c r="C57" i="6" s="1"/>
  <c r="E57" i="6"/>
  <c r="I57" i="6"/>
  <c r="L57" i="6"/>
  <c r="D58" i="6"/>
  <c r="E58" i="6"/>
  <c r="C58" i="6" s="1"/>
  <c r="I58" i="6"/>
  <c r="L58" i="6"/>
  <c r="D59" i="6"/>
  <c r="C59" i="6" s="1"/>
  <c r="E59" i="6"/>
  <c r="I59" i="6"/>
  <c r="L59" i="6"/>
  <c r="O11" i="2"/>
  <c r="O16" i="2"/>
  <c r="O20" i="2"/>
  <c r="O24" i="2"/>
  <c r="O28" i="2"/>
  <c r="O32" i="2"/>
  <c r="O40" i="2"/>
  <c r="O44" i="2"/>
  <c r="O48" i="2"/>
  <c r="O52" i="2"/>
  <c r="O56" i="2"/>
  <c r="O60" i="2"/>
  <c r="O64" i="2"/>
  <c r="O68" i="2"/>
  <c r="O72" i="2"/>
  <c r="D74" i="2"/>
  <c r="E74" i="2"/>
  <c r="F74" i="2"/>
  <c r="G74" i="2"/>
  <c r="H74" i="2"/>
  <c r="I74" i="2"/>
  <c r="J74" i="2"/>
  <c r="K74" i="2"/>
  <c r="L74" i="2"/>
  <c r="M74" i="2"/>
  <c r="N74" i="2"/>
  <c r="P74" i="2"/>
</calcChain>
</file>

<file path=xl/sharedStrings.xml><?xml version="1.0" encoding="utf-8"?>
<sst xmlns="http://schemas.openxmlformats.org/spreadsheetml/2006/main" count="747" uniqueCount="228">
  <si>
    <t>９．観光・運輸・通信</t>
    <rPh sb="2" eb="4">
      <t>カンコウ</t>
    </rPh>
    <rPh sb="5" eb="7">
      <t>ウンユ</t>
    </rPh>
    <rPh sb="8" eb="10">
      <t>ツウシン</t>
    </rPh>
    <phoneticPr fontId="2"/>
  </si>
  <si>
    <t>内　　　容</t>
    <rPh sb="0" eb="1">
      <t>ナイ</t>
    </rPh>
    <rPh sb="4" eb="5">
      <t>カタチ</t>
    </rPh>
    <phoneticPr fontId="2"/>
  </si>
  <si>
    <t>９－１　観光者数</t>
  </si>
  <si>
    <t>９－２　宿泊施設の軒数及び収容人員</t>
  </si>
  <si>
    <t>９－３　山形国際交流プラザの利用状況</t>
  </si>
  <si>
    <t>９－４　旅券発給申請件数</t>
  </si>
  <si>
    <t>９－５　ＪＲ東日本各駅における乗車人員</t>
  </si>
  <si>
    <t>９－６　ＪＲ貨物各駅の貨物輸送量</t>
  </si>
  <si>
    <t>９－７　自動車在籍台数</t>
  </si>
  <si>
    <t>９－８　郵便施設数</t>
  </si>
  <si>
    <t>９－９　通常郵便物（内国郵便）の引受、配達数</t>
  </si>
  <si>
    <t>９－１０　小包郵便物（内国郵便）の引受、配達数</t>
  </si>
  <si>
    <t>９－１１　電話機数</t>
  </si>
  <si>
    <t>資料　市商工観光部観光戦略課</t>
    <rPh sb="4" eb="6">
      <t>ショウコウ</t>
    </rPh>
    <rPh sb="6" eb="8">
      <t>カンコウ</t>
    </rPh>
    <rPh sb="11" eb="13">
      <t>センリャク</t>
    </rPh>
    <phoneticPr fontId="2"/>
  </si>
  <si>
    <t>合   計</t>
  </si>
  <si>
    <t>-</t>
    <phoneticPr fontId="2"/>
  </si>
  <si>
    <t>計</t>
    <rPh sb="0" eb="1">
      <t>ケイ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</si>
  <si>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</si>
  <si>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</si>
  <si>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　最上義光歴史館</t>
    <rPh sb="1" eb="3">
      <t>モガミ</t>
    </rPh>
    <rPh sb="3" eb="5">
      <t>ヨシアキ</t>
    </rPh>
    <rPh sb="5" eb="7">
      <t>レキシ</t>
    </rPh>
    <rPh sb="7" eb="8">
      <t>カン</t>
    </rPh>
    <phoneticPr fontId="2"/>
  </si>
  <si>
    <t>　市郷土館</t>
    <rPh sb="1" eb="2">
      <t>シ</t>
    </rPh>
    <rPh sb="2" eb="4">
      <t>キョウド</t>
    </rPh>
    <rPh sb="4" eb="5">
      <t>カン</t>
    </rPh>
    <phoneticPr fontId="2"/>
  </si>
  <si>
    <t>　七日町御殿堰</t>
    <rPh sb="1" eb="4">
      <t>ナノカマチ</t>
    </rPh>
    <rPh sb="4" eb="6">
      <t>ゴテン</t>
    </rPh>
    <rPh sb="6" eb="7">
      <t>セキ</t>
    </rPh>
    <phoneticPr fontId="2"/>
  </si>
  <si>
    <t>　紅の蔵</t>
    <rPh sb="1" eb="2">
      <t>ベニ</t>
    </rPh>
    <rPh sb="3" eb="4">
      <t>クラ</t>
    </rPh>
    <phoneticPr fontId="2"/>
  </si>
  <si>
    <t>　まなび館</t>
    <rPh sb="4" eb="5">
      <t>カン</t>
    </rPh>
    <phoneticPr fontId="2"/>
  </si>
  <si>
    <t>　唐松観音</t>
    <rPh sb="1" eb="3">
      <t>カラマツ</t>
    </rPh>
    <rPh sb="3" eb="5">
      <t>カンノン</t>
    </rPh>
    <phoneticPr fontId="2"/>
  </si>
  <si>
    <t>　文翔館</t>
    <rPh sb="1" eb="2">
      <t>ブン</t>
    </rPh>
    <rPh sb="2" eb="3">
      <t>ショウ</t>
    </rPh>
    <rPh sb="3" eb="4">
      <t>カン</t>
    </rPh>
    <phoneticPr fontId="2"/>
  </si>
  <si>
    <t>　山形美術博物館</t>
    <rPh sb="5" eb="7">
      <t>ハクブツ</t>
    </rPh>
    <phoneticPr fontId="2"/>
  </si>
  <si>
    <t>　山形県立博物館</t>
    <phoneticPr fontId="2"/>
  </si>
  <si>
    <t>-</t>
  </si>
  <si>
    <t xml:space="preserve">　花夢花夢 </t>
    <phoneticPr fontId="2"/>
  </si>
  <si>
    <t>　山　寺</t>
    <phoneticPr fontId="2"/>
  </si>
  <si>
    <t>　面白山</t>
    <phoneticPr fontId="2"/>
  </si>
  <si>
    <t>スキー客</t>
    <phoneticPr fontId="2"/>
  </si>
  <si>
    <t>温泉客</t>
    <phoneticPr fontId="2"/>
  </si>
  <si>
    <t>登山客</t>
    <phoneticPr fontId="2"/>
  </si>
  <si>
    <t xml:space="preserve">  （蔵王内訳）</t>
  </si>
  <si>
    <t>　蔵　　王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</si>
  <si>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</si>
  <si>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</si>
  <si>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</si>
  <si>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</si>
  <si>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</si>
  <si>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</si>
  <si>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</si>
  <si>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</si>
  <si>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</si>
  <si>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</si>
  <si>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</si>
  <si>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</si>
  <si>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</si>
  <si>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</si>
  <si>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</si>
  <si>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観　光　地　名</t>
    <phoneticPr fontId="2"/>
  </si>
  <si>
    <t>　４．平成23年度より、市郷土館・最上義光歴史館を追加しています（平成26年度より記載）。</t>
    <rPh sb="3" eb="5">
      <t>ヘイセイ</t>
    </rPh>
    <rPh sb="7" eb="9">
      <t>ネンド</t>
    </rPh>
    <rPh sb="12" eb="13">
      <t>シ</t>
    </rPh>
    <rPh sb="13" eb="15">
      <t>キョウド</t>
    </rPh>
    <rPh sb="15" eb="16">
      <t>カン</t>
    </rPh>
    <rPh sb="17" eb="19">
      <t>モガミ</t>
    </rPh>
    <rPh sb="19" eb="21">
      <t>ヨシアキ</t>
    </rPh>
    <rPh sb="21" eb="23">
      <t>レキシ</t>
    </rPh>
    <rPh sb="23" eb="24">
      <t>カン</t>
    </rPh>
    <rPh sb="25" eb="27">
      <t>ツイカ</t>
    </rPh>
    <rPh sb="33" eb="35">
      <t>ヘイセイ</t>
    </rPh>
    <rPh sb="37" eb="39">
      <t>ネンド</t>
    </rPh>
    <rPh sb="41" eb="43">
      <t>キサイ</t>
    </rPh>
    <phoneticPr fontId="2"/>
  </si>
  <si>
    <t>　３．平成22年度より、まなび館・紅の蔵・七日町御殿堰を追加しています。</t>
    <rPh sb="3" eb="5">
      <t>ヘイセイ</t>
    </rPh>
    <rPh sb="7" eb="9">
      <t>ネンド</t>
    </rPh>
    <rPh sb="15" eb="16">
      <t>カン</t>
    </rPh>
    <rPh sb="17" eb="18">
      <t>ベニ</t>
    </rPh>
    <rPh sb="19" eb="20">
      <t>クラ</t>
    </rPh>
    <rPh sb="21" eb="23">
      <t>ナノカ</t>
    </rPh>
    <rPh sb="23" eb="24">
      <t>マチ</t>
    </rPh>
    <rPh sb="24" eb="26">
      <t>ゴテン</t>
    </rPh>
    <rPh sb="26" eb="27">
      <t>セキ</t>
    </rPh>
    <rPh sb="28" eb="30">
      <t>ツイカ</t>
    </rPh>
    <phoneticPr fontId="2"/>
  </si>
  <si>
    <t>　２．花夢花夢は、平成21年度に閉園しました。</t>
    <rPh sb="3" eb="4">
      <t>ハナ</t>
    </rPh>
    <rPh sb="4" eb="5">
      <t>ユメ</t>
    </rPh>
    <rPh sb="5" eb="6">
      <t>ハナ</t>
    </rPh>
    <rPh sb="6" eb="7">
      <t>ユメ</t>
    </rPh>
    <rPh sb="9" eb="11">
      <t>ヘイセイ</t>
    </rPh>
    <rPh sb="13" eb="15">
      <t>ネンド</t>
    </rPh>
    <rPh sb="16" eb="18">
      <t>ヘイエン</t>
    </rPh>
    <phoneticPr fontId="2"/>
  </si>
  <si>
    <t>　１．面白山地区には、スキーと散策（登山）を合算しています。</t>
    <phoneticPr fontId="2"/>
  </si>
  <si>
    <t>９－１　観光者数</t>
    <phoneticPr fontId="8"/>
  </si>
  <si>
    <t>資料　村山保健所</t>
    <rPh sb="3" eb="5">
      <t>ムラヤマ</t>
    </rPh>
    <phoneticPr fontId="2"/>
  </si>
  <si>
    <t>平成30年度</t>
    <phoneticPr fontId="2"/>
  </si>
  <si>
    <t>客室数</t>
    <phoneticPr fontId="2"/>
  </si>
  <si>
    <t>軒　数</t>
  </si>
  <si>
    <t>客室数</t>
    <rPh sb="0" eb="3">
      <t>キャクシツスウ</t>
    </rPh>
    <phoneticPr fontId="2"/>
  </si>
  <si>
    <t>計</t>
  </si>
  <si>
    <t>簡易宿泊所</t>
  </si>
  <si>
    <t>旅　館　・　ホ　テ　ル　営　業</t>
    <rPh sb="12" eb="13">
      <t>エイ</t>
    </rPh>
    <rPh sb="14" eb="15">
      <t>ギョウ</t>
    </rPh>
    <phoneticPr fontId="2"/>
  </si>
  <si>
    <t>区　分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</si>
  <si>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</si>
  <si>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収容人員</t>
  </si>
  <si>
    <t>旅　　館</t>
    <phoneticPr fontId="2"/>
  </si>
  <si>
    <t>ホ　テ　ル</t>
  </si>
  <si>
    <t>９－２　宿泊施設の軒数及び収容人員</t>
    <phoneticPr fontId="2"/>
  </si>
  <si>
    <t>資料　市商工観光部観光戦略課</t>
    <rPh sb="4" eb="6">
      <t>ショウコウ</t>
    </rPh>
    <rPh sb="6" eb="8">
      <t>カンコウ</t>
    </rPh>
    <rPh sb="8" eb="9">
      <t>ブ</t>
    </rPh>
    <rPh sb="11" eb="13">
      <t>センリャク</t>
    </rPh>
    <phoneticPr fontId="2"/>
  </si>
  <si>
    <t>30</t>
    <phoneticPr fontId="2"/>
  </si>
  <si>
    <t>29</t>
  </si>
  <si>
    <t>28</t>
  </si>
  <si>
    <t>27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</si>
  <si>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</si>
  <si>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利用率(%)</t>
    <phoneticPr fontId="2"/>
  </si>
  <si>
    <t>利用件数</t>
  </si>
  <si>
    <t>屋 外 施 設</t>
    <rPh sb="4" eb="5">
      <t>シ</t>
    </rPh>
    <rPh sb="6" eb="7">
      <t>セツ</t>
    </rPh>
    <phoneticPr fontId="2"/>
  </si>
  <si>
    <t>会　議　棟</t>
    <rPh sb="4" eb="5">
      <t>トウ</t>
    </rPh>
    <phoneticPr fontId="2"/>
  </si>
  <si>
    <t>展　示　棟</t>
  </si>
  <si>
    <t>区　分</t>
    <rPh sb="0" eb="1">
      <t>ク</t>
    </rPh>
    <rPh sb="2" eb="3">
      <t>フン</t>
    </rPh>
    <phoneticPr fontId="2"/>
  </si>
  <si>
    <t>　２．休館日、施設点検日は除く</t>
    <rPh sb="3" eb="6">
      <t>キュウカンビ</t>
    </rPh>
    <rPh sb="7" eb="9">
      <t>シセツ</t>
    </rPh>
    <rPh sb="9" eb="11">
      <t>テンケン</t>
    </rPh>
    <rPh sb="11" eb="12">
      <t>ビ</t>
    </rPh>
    <rPh sb="13" eb="14">
      <t>ノゾ</t>
    </rPh>
    <phoneticPr fontId="2"/>
  </si>
  <si>
    <t>　１．1日8時間を100%として計算</t>
    <rPh sb="4" eb="5">
      <t>ニチ</t>
    </rPh>
    <rPh sb="6" eb="8">
      <t>ジカン</t>
    </rPh>
    <rPh sb="16" eb="18">
      <t>ケイサン</t>
    </rPh>
    <phoneticPr fontId="2"/>
  </si>
  <si>
    <t>９－３　山形国際交流プラザの利用状況</t>
    <phoneticPr fontId="2"/>
  </si>
  <si>
    <t>資料　山形県観光文化スポーツ部インバウンド・国際交流推進課　国際交流室</t>
    <phoneticPr fontId="2"/>
  </si>
  <si>
    <t>　これは、旅券法の一部改正に伴い「訂正旅券」が廃止され、「記載事項変更旅券」が増設されたことによる。</t>
    <rPh sb="5" eb="7">
      <t>リョケン</t>
    </rPh>
    <rPh sb="7" eb="8">
      <t>ホウ</t>
    </rPh>
    <rPh sb="9" eb="11">
      <t>イチブ</t>
    </rPh>
    <rPh sb="11" eb="13">
      <t>カイセイ</t>
    </rPh>
    <rPh sb="14" eb="15">
      <t>トモナ</t>
    </rPh>
    <rPh sb="17" eb="19">
      <t>テイセイ</t>
    </rPh>
    <rPh sb="19" eb="21">
      <t>リョケン</t>
    </rPh>
    <rPh sb="23" eb="25">
      <t>ハイシ</t>
    </rPh>
    <rPh sb="29" eb="31">
      <t>キサイ</t>
    </rPh>
    <rPh sb="31" eb="33">
      <t>ジコウ</t>
    </rPh>
    <rPh sb="33" eb="35">
      <t>ヘンコウ</t>
    </rPh>
    <rPh sb="35" eb="37">
      <t>リョケン</t>
    </rPh>
    <rPh sb="39" eb="41">
      <t>ゾウセツ</t>
    </rPh>
    <phoneticPr fontId="2"/>
  </si>
  <si>
    <t>※「平成26年」以降の件数は、新規発給件数を示す（記載変更、増補、紛失届出の件数を含まない。）</t>
    <rPh sb="2" eb="4">
      <t>ヘイセイ</t>
    </rPh>
    <rPh sb="6" eb="7">
      <t>ネン</t>
    </rPh>
    <rPh sb="8" eb="10">
      <t>イコウ</t>
    </rPh>
    <rPh sb="11" eb="13">
      <t>ケンスウ</t>
    </rPh>
    <rPh sb="15" eb="17">
      <t>シンキ</t>
    </rPh>
    <rPh sb="17" eb="19">
      <t>ハッキュウ</t>
    </rPh>
    <rPh sb="19" eb="21">
      <t>ケンスウ</t>
    </rPh>
    <rPh sb="22" eb="23">
      <t>シメ</t>
    </rPh>
    <rPh sb="25" eb="27">
      <t>キサイ</t>
    </rPh>
    <rPh sb="27" eb="29">
      <t>ヘンコウ</t>
    </rPh>
    <rPh sb="30" eb="32">
      <t>ゾウホ</t>
    </rPh>
    <rPh sb="33" eb="35">
      <t>フンシツ</t>
    </rPh>
    <rPh sb="35" eb="37">
      <t>トドケデ</t>
    </rPh>
    <rPh sb="38" eb="40">
      <t>ケンスウ</t>
    </rPh>
    <rPh sb="41" eb="42">
      <t>フク</t>
    </rPh>
    <phoneticPr fontId="2"/>
  </si>
  <si>
    <t>山　形　県</t>
  </si>
  <si>
    <t>山　形　市</t>
  </si>
  <si>
    <t>平成30年</t>
  </si>
  <si>
    <t>平成29年</t>
  </si>
  <si>
    <t>平成28年</t>
  </si>
  <si>
    <t>平成27年</t>
    <phoneticPr fontId="2"/>
  </si>
  <si>
    <t>平成26年</t>
  </si>
  <si>
    <t>区　分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</si>
  <si>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</si>
  <si>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</si>
  <si>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</si>
  <si>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</si>
  <si>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</si>
  <si>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</si>
  <si>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</si>
  <si>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</si>
  <si>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</si>
  <si>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</si>
  <si>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</si>
  <si>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　　　※当数値は、１日平均乗車人員数に365日（うるう年で2月29日を含む年度は366日）を乗じて算出しています。</t>
    <rPh sb="4" eb="5">
      <t>トウ</t>
    </rPh>
    <rPh sb="5" eb="7">
      <t>スウチ</t>
    </rPh>
    <rPh sb="10" eb="11">
      <t>ニチ</t>
    </rPh>
    <rPh sb="11" eb="13">
      <t>ヘイキン</t>
    </rPh>
    <rPh sb="13" eb="15">
      <t>ジョウシャ</t>
    </rPh>
    <rPh sb="15" eb="17">
      <t>ジンイン</t>
    </rPh>
    <rPh sb="17" eb="18">
      <t>スウ</t>
    </rPh>
    <rPh sb="22" eb="23">
      <t>ニチ</t>
    </rPh>
    <rPh sb="27" eb="28">
      <t>ドシ</t>
    </rPh>
    <rPh sb="30" eb="31">
      <t>ガツ</t>
    </rPh>
    <rPh sb="33" eb="34">
      <t>ニチ</t>
    </rPh>
    <rPh sb="35" eb="36">
      <t>フク</t>
    </rPh>
    <rPh sb="37" eb="38">
      <t>ネン</t>
    </rPh>
    <rPh sb="38" eb="39">
      <t>ド</t>
    </rPh>
    <rPh sb="43" eb="44">
      <t>ニチ</t>
    </rPh>
    <rPh sb="46" eb="47">
      <t>ジョウ</t>
    </rPh>
    <rPh sb="49" eb="51">
      <t>サンシュツ</t>
    </rPh>
    <phoneticPr fontId="2"/>
  </si>
  <si>
    <t>　　   ※平成24年度より再び内訳（定期乗車・定期外）も発表されることとなりました。</t>
    <rPh sb="6" eb="8">
      <t>ヘイセイ</t>
    </rPh>
    <rPh sb="10" eb="11">
      <t>ネン</t>
    </rPh>
    <rPh sb="11" eb="12">
      <t>ド</t>
    </rPh>
    <rPh sb="14" eb="15">
      <t>フタタ</t>
    </rPh>
    <rPh sb="16" eb="18">
      <t>ウチワケ</t>
    </rPh>
    <rPh sb="19" eb="21">
      <t>テイキ</t>
    </rPh>
    <rPh sb="21" eb="23">
      <t>ジョウシャ</t>
    </rPh>
    <rPh sb="24" eb="26">
      <t>テイキ</t>
    </rPh>
    <rPh sb="26" eb="27">
      <t>ガイ</t>
    </rPh>
    <rPh sb="29" eb="31">
      <t>ハッピョウ</t>
    </rPh>
    <phoneticPr fontId="2"/>
  </si>
  <si>
    <t>　　   ※平成18年度～23年度は内訳（定期乗車・定期外）がなく総数のみの発表となりました。</t>
    <rPh sb="6" eb="8">
      <t>ヘイセイ</t>
    </rPh>
    <rPh sb="10" eb="12">
      <t>ネンド</t>
    </rPh>
    <rPh sb="15" eb="16">
      <t>ネン</t>
    </rPh>
    <rPh sb="16" eb="17">
      <t>ド</t>
    </rPh>
    <rPh sb="18" eb="20">
      <t>ウチワケ</t>
    </rPh>
    <rPh sb="21" eb="23">
      <t>テイキ</t>
    </rPh>
    <rPh sb="23" eb="25">
      <t>ジョウシャ</t>
    </rPh>
    <rPh sb="26" eb="28">
      <t>テイキ</t>
    </rPh>
    <rPh sb="28" eb="29">
      <t>ガイ</t>
    </rPh>
    <rPh sb="33" eb="35">
      <t>ソウスウ</t>
    </rPh>
    <rPh sb="38" eb="40">
      <t>ハッピョウ</t>
    </rPh>
    <phoneticPr fontId="2"/>
  </si>
  <si>
    <t>　　　注）無人駅については、正確なデータではありません。漆山駅は平成17年4月1日より無人駅となりました。</t>
    <rPh sb="3" eb="4">
      <t>チュウ</t>
    </rPh>
    <rPh sb="5" eb="7">
      <t>ムジン</t>
    </rPh>
    <rPh sb="7" eb="8">
      <t>エキ</t>
    </rPh>
    <rPh sb="14" eb="16">
      <t>セイカク</t>
    </rPh>
    <rPh sb="28" eb="30">
      <t>ウルシヤマ</t>
    </rPh>
    <rPh sb="30" eb="31">
      <t>エキ</t>
    </rPh>
    <rPh sb="32" eb="34">
      <t>ヘイセイ</t>
    </rPh>
    <rPh sb="36" eb="37">
      <t>ネン</t>
    </rPh>
    <rPh sb="38" eb="39">
      <t>ツキ</t>
    </rPh>
    <rPh sb="40" eb="41">
      <t>ニチ</t>
    </rPh>
    <rPh sb="43" eb="45">
      <t>ムジン</t>
    </rPh>
    <rPh sb="45" eb="46">
      <t>エキ</t>
    </rPh>
    <phoneticPr fontId="2"/>
  </si>
  <si>
    <t>資料　東日本旅客鉄道株式会社</t>
    <phoneticPr fontId="2"/>
  </si>
  <si>
    <t>総数のみ</t>
    <rPh sb="0" eb="2">
      <t>ソウスウ</t>
    </rPh>
    <phoneticPr fontId="2"/>
  </si>
  <si>
    <t>18～23</t>
    <phoneticPr fontId="2"/>
  </si>
  <si>
    <t>年度</t>
    <rPh sb="0" eb="2">
      <t>ネンド</t>
    </rPh>
    <phoneticPr fontId="2"/>
  </si>
  <si>
    <t>平成12</t>
    <rPh sb="0" eb="2">
      <t>ヘイセイ</t>
    </rPh>
    <phoneticPr fontId="2"/>
  </si>
  <si>
    <t>定期外乗車</t>
  </si>
  <si>
    <t>定期乗車</t>
  </si>
  <si>
    <t>総数</t>
    <phoneticPr fontId="2"/>
  </si>
  <si>
    <t>東金井駅</t>
  </si>
  <si>
    <t>山寺駅</t>
  </si>
  <si>
    <t>高瀬駅</t>
  </si>
  <si>
    <t>楯山駅</t>
  </si>
  <si>
    <t>蔵王駅</t>
  </si>
  <si>
    <t>漆山駅</t>
  </si>
  <si>
    <t>南出羽駅</t>
    <rPh sb="3" eb="4">
      <t>エキ</t>
    </rPh>
    <phoneticPr fontId="2"/>
  </si>
  <si>
    <t>羽前千歳駅</t>
    <rPh sb="2" eb="5">
      <t>チトセエキ</t>
    </rPh>
    <phoneticPr fontId="2"/>
  </si>
  <si>
    <t>北山形駅</t>
    <rPh sb="3" eb="4">
      <t>エキ</t>
    </rPh>
    <phoneticPr fontId="2"/>
  </si>
  <si>
    <t>山形駅</t>
  </si>
  <si>
    <t>総　数</t>
  </si>
  <si>
    <t>（人数単位　　百人）</t>
    <phoneticPr fontId="2"/>
  </si>
  <si>
    <t>　この表は山形市域にある各駅の乗車人員を計上しており、100人未満をおのおの四捨五入しているので、各欄の合計とは必ずしも一致しません。</t>
    <rPh sb="52" eb="54">
      <t>ゴウケイ</t>
    </rPh>
    <rPh sb="56" eb="57">
      <t>カナラ</t>
    </rPh>
    <rPh sb="60" eb="62">
      <t>イッチ</t>
    </rPh>
    <phoneticPr fontId="2"/>
  </si>
  <si>
    <t>９－５　ＪＲ東日本各駅における乗車人員</t>
    <phoneticPr fontId="2"/>
  </si>
  <si>
    <t>　　　※山形ORS=山形オフレールステーション</t>
    <rPh sb="4" eb="6">
      <t>ヤマガタ</t>
    </rPh>
    <rPh sb="10" eb="12">
      <t>ヤマガタ</t>
    </rPh>
    <phoneticPr fontId="2"/>
  </si>
  <si>
    <t>資料　日本貨物鉄道株式会社（東北支社南東北支店山形営業所）</t>
    <rPh sb="3" eb="5">
      <t>ニホン</t>
    </rPh>
    <rPh sb="7" eb="9">
      <t>テツドウ</t>
    </rPh>
    <rPh sb="9" eb="13">
      <t>カブシキガイシャ</t>
    </rPh>
    <rPh sb="14" eb="16">
      <t>トウホク</t>
    </rPh>
    <rPh sb="16" eb="18">
      <t>シシャ</t>
    </rPh>
    <rPh sb="18" eb="19">
      <t>ミナミ</t>
    </rPh>
    <rPh sb="19" eb="21">
      <t>トウホク</t>
    </rPh>
    <rPh sb="21" eb="23">
      <t>シテン</t>
    </rPh>
    <rPh sb="23" eb="25">
      <t>ヤマガタ</t>
    </rPh>
    <rPh sb="25" eb="27">
      <t>エイギョウ</t>
    </rPh>
    <rPh sb="27" eb="28">
      <t>ショ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</si>
  <si>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</si>
  <si>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　到着</t>
    <phoneticPr fontId="2"/>
  </si>
  <si>
    <t>　発送</t>
    <phoneticPr fontId="2"/>
  </si>
  <si>
    <t>蔵王駅</t>
    <phoneticPr fontId="2"/>
  </si>
  <si>
    <t>漆山駅</t>
    <phoneticPr fontId="2"/>
  </si>
  <si>
    <t>山形ORS</t>
    <phoneticPr fontId="2"/>
  </si>
  <si>
    <t>総  数</t>
    <phoneticPr fontId="2"/>
  </si>
  <si>
    <t>（容量単位　　ｔ）</t>
  </si>
  <si>
    <t>　なお、漆山駅については平成10年6月30日、蔵王駅については平成10年9月29日をもって貨物の取扱を終了しました。</t>
    <rPh sb="4" eb="6">
      <t>ウルシヤマ</t>
    </rPh>
    <rPh sb="6" eb="7">
      <t>エキ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ザオウ</t>
    </rPh>
    <rPh sb="25" eb="26">
      <t>エキ</t>
    </rPh>
    <rPh sb="31" eb="33">
      <t>ヘイセイ</t>
    </rPh>
    <rPh sb="35" eb="36">
      <t>ネン</t>
    </rPh>
    <rPh sb="37" eb="38">
      <t>ガツ</t>
    </rPh>
    <rPh sb="40" eb="41">
      <t>ニチ</t>
    </rPh>
    <rPh sb="45" eb="47">
      <t>カモツ</t>
    </rPh>
    <rPh sb="48" eb="50">
      <t>トリアツカイ</t>
    </rPh>
    <rPh sb="51" eb="53">
      <t>シュウリョウ</t>
    </rPh>
    <phoneticPr fontId="2"/>
  </si>
  <si>
    <t>　この表は、山形市域にある駅のうち、貨物取扱駅のみ計上しています。</t>
  </si>
  <si>
    <t>９－６　ＪＲ貨物各駅の貨物輸送量</t>
    <rPh sb="6" eb="8">
      <t>カモツ</t>
    </rPh>
    <phoneticPr fontId="2"/>
  </si>
  <si>
    <t>資料　山形運輸支局</t>
    <rPh sb="5" eb="7">
      <t>ウンユ</t>
    </rPh>
    <rPh sb="7" eb="9">
      <t>シキョク</t>
    </rPh>
    <phoneticPr fontId="2"/>
  </si>
  <si>
    <t>事業用</t>
    <phoneticPr fontId="2"/>
  </si>
  <si>
    <t>自家用</t>
    <rPh sb="0" eb="3">
      <t>ジカヨウ</t>
    </rPh>
    <phoneticPr fontId="2"/>
  </si>
  <si>
    <t>　　（用途別）</t>
    <phoneticPr fontId="2"/>
  </si>
  <si>
    <t>軽二輪</t>
  </si>
  <si>
    <t>小型二輪</t>
  </si>
  <si>
    <t>総　数</t>
    <phoneticPr fontId="2"/>
  </si>
  <si>
    <t>軽特殊車</t>
  </si>
  <si>
    <t>大型特殊車</t>
  </si>
  <si>
    <t>特種車</t>
    <rPh sb="0" eb="2">
      <t>トクシュ</t>
    </rPh>
    <phoneticPr fontId="2"/>
  </si>
  <si>
    <t>軽四輪車</t>
  </si>
  <si>
    <t>小型車</t>
  </si>
  <si>
    <t>普通車</t>
  </si>
  <si>
    <t>　・小型車</t>
    <phoneticPr fontId="2"/>
  </si>
  <si>
    <t>軽三輪</t>
    <rPh sb="0" eb="1">
      <t>ケイ</t>
    </rPh>
    <rPh sb="1" eb="3">
      <t>サンリン</t>
    </rPh>
    <phoneticPr fontId="2"/>
  </si>
  <si>
    <t>軽四輪</t>
  </si>
  <si>
    <t>被けん引車</t>
  </si>
  <si>
    <t>小型四輪</t>
  </si>
  <si>
    <t>普通車</t>
    <phoneticPr fontId="2"/>
  </si>
  <si>
    <t>　年度</t>
    <rPh sb="1" eb="3">
      <t>ネンド</t>
    </rPh>
    <phoneticPr fontId="2"/>
  </si>
  <si>
    <t>二　　　　　輪　　　　　車</t>
    <phoneticPr fontId="2"/>
  </si>
  <si>
    <t>特　　殊　　用　　途　　車</t>
    <phoneticPr fontId="2"/>
  </si>
  <si>
    <t>乗              用　　　　車</t>
    <phoneticPr fontId="2"/>
  </si>
  <si>
    <t>乗合普通</t>
  </si>
  <si>
    <t>貨　　　　　　　物　　　　　　　車</t>
    <phoneticPr fontId="2"/>
  </si>
  <si>
    <t>　　　　　区分</t>
    <rPh sb="5" eb="7">
      <t>クブン</t>
    </rPh>
    <phoneticPr fontId="2"/>
  </si>
  <si>
    <t>　この表は、山形市域分のものであり、各年度末現在の数です。</t>
    <phoneticPr fontId="2"/>
  </si>
  <si>
    <t>９－７　自動車在籍台数</t>
    <phoneticPr fontId="2"/>
  </si>
  <si>
    <t>　　　※平成19年10月1日民営・分社化以降、「普通局」と「特定局」の区別なく「郵便局」といいます。</t>
    <rPh sb="4" eb="6">
      <t>ヘイセイ</t>
    </rPh>
    <rPh sb="8" eb="9">
      <t>ネン</t>
    </rPh>
    <rPh sb="11" eb="12">
      <t>ツキ</t>
    </rPh>
    <rPh sb="13" eb="14">
      <t>ヒ</t>
    </rPh>
    <rPh sb="14" eb="16">
      <t>ミンエイ</t>
    </rPh>
    <rPh sb="17" eb="20">
      <t>ブンシャカ</t>
    </rPh>
    <rPh sb="20" eb="22">
      <t>イコウ</t>
    </rPh>
    <rPh sb="24" eb="26">
      <t>フツウ</t>
    </rPh>
    <rPh sb="26" eb="27">
      <t>キョク</t>
    </rPh>
    <rPh sb="30" eb="32">
      <t>トクテイ</t>
    </rPh>
    <rPh sb="32" eb="33">
      <t>キョク</t>
    </rPh>
    <rPh sb="35" eb="37">
      <t>クベツ</t>
    </rPh>
    <rPh sb="40" eb="43">
      <t>ユウビンキョク</t>
    </rPh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</si>
  <si>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3">
      <t>ユウビン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</si>
  <si>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今後は県単位のみの集計となる。</t>
    <rPh sb="0" eb="2">
      <t>コンゴ</t>
    </rPh>
    <rPh sb="3" eb="6">
      <t>ケンタンイ</t>
    </rPh>
    <rPh sb="9" eb="11">
      <t>シュウケイ</t>
    </rPh>
    <phoneticPr fontId="2"/>
  </si>
  <si>
    <t>平成14年度</t>
    <rPh sb="0" eb="2">
      <t>ヘイセイ</t>
    </rPh>
    <phoneticPr fontId="2"/>
  </si>
  <si>
    <t>（貸　与）</t>
    <phoneticPr fontId="2"/>
  </si>
  <si>
    <t>売りさばき所</t>
  </si>
  <si>
    <t>簡易郵便局</t>
  </si>
  <si>
    <t>特定局</t>
    <phoneticPr fontId="2"/>
  </si>
  <si>
    <t>普通局</t>
    <phoneticPr fontId="2"/>
  </si>
  <si>
    <t>私書箱</t>
    <phoneticPr fontId="2"/>
  </si>
  <si>
    <t>ポスト</t>
    <phoneticPr fontId="2"/>
  </si>
  <si>
    <t>切手・印紙</t>
  </si>
  <si>
    <t>郵　　　便　　　局　　　数</t>
    <phoneticPr fontId="2"/>
  </si>
  <si>
    <t>　この表は、山形中央郵便局及び山形南郵便局管内の施設数を計上しています。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phoneticPr fontId="2"/>
  </si>
  <si>
    <t>９－８　郵便施設数</t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</si>
  <si>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2">
      <t>ユウ</t>
    </rPh>
    <rPh sb="22" eb="23">
      <t>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</si>
  <si>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今後は県単位の集計のみとなる。</t>
    <rPh sb="0" eb="2">
      <t>コンゴ</t>
    </rPh>
    <rPh sb="3" eb="6">
      <t>ケンタンイ</t>
    </rPh>
    <rPh sb="7" eb="9">
      <t>シュウケイ</t>
    </rPh>
    <phoneticPr fontId="2"/>
  </si>
  <si>
    <t>配達数</t>
    <phoneticPr fontId="2"/>
  </si>
  <si>
    <t>引受数</t>
    <phoneticPr fontId="2"/>
  </si>
  <si>
    <t>書留等</t>
    <rPh sb="1" eb="2">
      <t>トメ</t>
    </rPh>
    <rPh sb="2" eb="3">
      <t>トウ</t>
    </rPh>
    <phoneticPr fontId="2"/>
  </si>
  <si>
    <t>普通速達</t>
  </si>
  <si>
    <t>普通通常</t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</si>
  <si>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4" eb="26">
      <t>スウチ</t>
    </rPh>
    <phoneticPr fontId="2"/>
  </si>
  <si>
    <t>９－９　通常郵便物（内国郵便）の引受、配達数</t>
    <phoneticPr fontId="2"/>
  </si>
  <si>
    <t>　　　※（５）特殊取扱分として、「普通通常」以外を計上しています。</t>
    <rPh sb="7" eb="9">
      <t>トクシュ</t>
    </rPh>
    <rPh sb="9" eb="10">
      <t>ト</t>
    </rPh>
    <rPh sb="10" eb="11">
      <t>アツカ</t>
    </rPh>
    <rPh sb="11" eb="12">
      <t>ブン</t>
    </rPh>
    <rPh sb="17" eb="19">
      <t>フツウ</t>
    </rPh>
    <rPh sb="19" eb="21">
      <t>ツウジョウ</t>
    </rPh>
    <rPh sb="22" eb="24">
      <t>イガイ</t>
    </rPh>
    <rPh sb="25" eb="27">
      <t>ケイジョウ</t>
    </rPh>
    <phoneticPr fontId="2"/>
  </si>
  <si>
    <t>　　　※（４）日本郵便㈱山形中央郵便局については、書留通常に速達書留の数が含まれています。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カキトメ</t>
    </rPh>
    <rPh sb="27" eb="29">
      <t>ツウジョウ</t>
    </rPh>
    <rPh sb="30" eb="32">
      <t>ソクタツ</t>
    </rPh>
    <rPh sb="32" eb="34">
      <t>カキトメ</t>
    </rPh>
    <rPh sb="35" eb="36">
      <t>カズ</t>
    </rPh>
    <rPh sb="37" eb="38">
      <t>フク</t>
    </rPh>
    <phoneticPr fontId="2"/>
  </si>
  <si>
    <t>　　　※（３）日本郵便㈱山形中央郵便局については、普通通常に普通速達の数が含まれています。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フツウ</t>
    </rPh>
    <rPh sb="27" eb="29">
      <t>ツウジョウ</t>
    </rPh>
    <rPh sb="30" eb="32">
      <t>フツウ</t>
    </rPh>
    <rPh sb="32" eb="34">
      <t>ソクタツ</t>
    </rPh>
    <rPh sb="35" eb="36">
      <t>カズ</t>
    </rPh>
    <rPh sb="37" eb="38">
      <t>フク</t>
    </rPh>
    <phoneticPr fontId="2"/>
  </si>
  <si>
    <t>　　　※（２）郵便事業（株）山形支店については、書留通常に速達書留の数が含まれています。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カキトメ</t>
    </rPh>
    <rPh sb="26" eb="28">
      <t>ツウジョウ</t>
    </rPh>
    <rPh sb="29" eb="31">
      <t>ソクタツ</t>
    </rPh>
    <rPh sb="31" eb="33">
      <t>カキトメ</t>
    </rPh>
    <rPh sb="34" eb="35">
      <t>カズ</t>
    </rPh>
    <rPh sb="36" eb="37">
      <t>フク</t>
    </rPh>
    <phoneticPr fontId="2"/>
  </si>
  <si>
    <t>　　　※（１）郵便事業（株）山形支店については、普通通常に普通速達の数が含まれています。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フツウ</t>
    </rPh>
    <rPh sb="26" eb="28">
      <t>ツウジョウ</t>
    </rPh>
    <rPh sb="29" eb="31">
      <t>フツウ</t>
    </rPh>
    <rPh sb="31" eb="33">
      <t>ソクタツ</t>
    </rPh>
    <rPh sb="34" eb="35">
      <t>カズ</t>
    </rPh>
    <rPh sb="36" eb="37">
      <t>フク</t>
    </rPh>
    <phoneticPr fontId="2"/>
  </si>
  <si>
    <t>資料　日本郵便㈱山形中央郵便局、日本郵便㈱山形南郵便局</t>
    <rPh sb="3" eb="5">
      <t>ニホン</t>
    </rPh>
    <rPh sb="5" eb="7">
      <t>ユウビン</t>
    </rPh>
    <rPh sb="8" eb="10">
      <t>ヤマガタ</t>
    </rPh>
    <rPh sb="10" eb="12">
      <t>チュウオウ</t>
    </rPh>
    <rPh sb="12" eb="14">
      <t>ユウビン</t>
    </rPh>
    <rPh sb="14" eb="15">
      <t>キョク</t>
    </rPh>
    <rPh sb="16" eb="18">
      <t>ニホン</t>
    </rPh>
    <rPh sb="18" eb="20">
      <t>ユウビン</t>
    </rPh>
    <rPh sb="21" eb="23">
      <t>ヤマガタ</t>
    </rPh>
    <rPh sb="23" eb="24">
      <t>ミナミ</t>
    </rPh>
    <rPh sb="24" eb="27">
      <t>ユウビンキョク</t>
    </rPh>
    <phoneticPr fontId="2"/>
  </si>
  <si>
    <t>※（５）16,847</t>
    <phoneticPr fontId="2"/>
  </si>
  <si>
    <t>※（４）14,766</t>
    <phoneticPr fontId="2"/>
  </si>
  <si>
    <t>※（３）720,010</t>
    <phoneticPr fontId="2"/>
  </si>
  <si>
    <t>※（２）14,705</t>
    <phoneticPr fontId="2"/>
  </si>
  <si>
    <t>※（１）655,365</t>
    <phoneticPr fontId="2"/>
  </si>
  <si>
    <t>※（５）50,517</t>
    <phoneticPr fontId="2"/>
  </si>
  <si>
    <t>※（４）   551</t>
    <phoneticPr fontId="2"/>
  </si>
  <si>
    <t>※（２）6,703</t>
    <phoneticPr fontId="2"/>
  </si>
  <si>
    <t>※（１）1,718,946</t>
    <phoneticPr fontId="2"/>
  </si>
  <si>
    <t>速達書留</t>
    <rPh sb="0" eb="2">
      <t>ソクタツ</t>
    </rPh>
    <rPh sb="2" eb="4">
      <t>カキトメ</t>
    </rPh>
    <phoneticPr fontId="2"/>
  </si>
  <si>
    <t>書留通常</t>
    <rPh sb="1" eb="2">
      <t>トメ</t>
    </rPh>
    <phoneticPr fontId="2"/>
  </si>
  <si>
    <t>普通速達</t>
    <phoneticPr fontId="2"/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</si>
  <si>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5" eb="26">
      <t>アタイ</t>
    </rPh>
    <phoneticPr fontId="2"/>
  </si>
  <si>
    <t>９－１０　小包郵便物（内国郵便）の引受、配達数</t>
    <phoneticPr fontId="2"/>
  </si>
  <si>
    <t>資料　　ＮＴＴ東日本山形支店</t>
    <rPh sb="0" eb="2">
      <t>シリョウ</t>
    </rPh>
    <rPh sb="7" eb="8">
      <t>ヒガシ</t>
    </rPh>
    <rPh sb="8" eb="10">
      <t>ニホン</t>
    </rPh>
    <rPh sb="10" eb="12">
      <t>ヤマガタ</t>
    </rPh>
    <rPh sb="12" eb="14">
      <t>シテン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</si>
  <si>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</si>
  <si>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公衆電話数（台）</t>
    <rPh sb="0" eb="2">
      <t>コウシュウ</t>
    </rPh>
    <rPh sb="2" eb="4">
      <t>デンワ</t>
    </rPh>
    <rPh sb="4" eb="5">
      <t>スウ</t>
    </rPh>
    <rPh sb="6" eb="7">
      <t>ダイ</t>
    </rPh>
    <phoneticPr fontId="2"/>
  </si>
  <si>
    <t>ＩＳＤＮ
（ディジタル回線）</t>
    <rPh sb="11" eb="13">
      <t>カイセン</t>
    </rPh>
    <phoneticPr fontId="2"/>
  </si>
  <si>
    <t>一般加入電話
（アナログ回線）</t>
    <rPh sb="0" eb="2">
      <t>イッパン</t>
    </rPh>
    <rPh sb="2" eb="4">
      <t>カニュウ</t>
    </rPh>
    <rPh sb="4" eb="6">
      <t>デンワ</t>
    </rPh>
    <rPh sb="12" eb="14">
      <t>カイセン</t>
    </rPh>
    <phoneticPr fontId="2"/>
  </si>
  <si>
    <t>　この表は、各年度末現在の数です。なお、（）は、単位を表しています。</t>
    <rPh sb="24" eb="26">
      <t>タンイ</t>
    </rPh>
    <rPh sb="27" eb="28">
      <t>アラワ</t>
    </rPh>
    <phoneticPr fontId="2"/>
  </si>
  <si>
    <t>９－１１　電話機数</t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</si>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</sst>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ＭＳ Ｐ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ill="0" applyBorder="0" applyAlignment="0" applyProtection="0"/>
    <xf numFmtId="0" fontId="3" fillId="0" borderId="0"/>
  </cellStyleXfs>
  <cellXfs count="331">
    <xf numFmtId="0" fontId="0" fillId="0" borderId="0" xfId="0">
      <alignment vertical="center"/>
    </xf>
    <xf numFmtId="0" fontId="4" fillId="0" borderId="0" xfId="1" applyFont="1" applyFill="1"/>
    <xf numFmtId="176" fontId="5" fillId="0" borderId="0" xfId="1" applyNumberFormat="1" applyFont="1" applyFill="1"/>
    <xf numFmtId="38" fontId="6" fillId="0" borderId="0" xfId="2" applyFont="1" applyFill="1"/>
    <xf numFmtId="176" fontId="6" fillId="0" borderId="0" xfId="1" applyNumberFormat="1" applyFont="1" applyFill="1"/>
    <xf numFmtId="0" fontId="4" fillId="0" borderId="2" xfId="1" applyFont="1" applyFill="1" applyBorder="1"/>
    <xf numFmtId="0" fontId="6" fillId="0" borderId="0" xfId="1" applyFont="1" applyFill="1"/>
    <xf numFmtId="176" fontId="5" fillId="0" borderId="3" xfId="1" applyNumberFormat="1" applyFont="1" applyFill="1" applyBorder="1" applyAlignment="1"/>
    <xf numFmtId="176" fontId="5" fillId="0" borderId="3" xfId="1" applyNumberFormat="1" applyFont="1" applyFill="1" applyBorder="1"/>
    <xf numFmtId="0" fontId="4" fillId="0" borderId="3" xfId="1" applyFont="1" applyFill="1" applyBorder="1"/>
    <xf numFmtId="38" fontId="6" fillId="0" borderId="3" xfId="2" applyFont="1" applyFill="1" applyBorder="1"/>
    <xf numFmtId="176" fontId="6" fillId="0" borderId="3" xfId="1" applyNumberFormat="1" applyFont="1" applyFill="1" applyBorder="1"/>
    <xf numFmtId="3" fontId="6" fillId="0" borderId="3" xfId="1" applyNumberFormat="1" applyFont="1" applyFill="1" applyBorder="1"/>
    <xf numFmtId="38" fontId="4" fillId="0" borderId="4" xfId="2" applyFont="1" applyFill="1" applyBorder="1"/>
    <xf numFmtId="38" fontId="4" fillId="0" borderId="3" xfId="2" applyFont="1" applyFill="1" applyBorder="1"/>
    <xf numFmtId="176" fontId="5" fillId="0" borderId="0" xfId="1" applyNumberFormat="1" applyFont="1" applyFill="1" applyBorder="1" applyAlignment="1"/>
    <xf numFmtId="176" fontId="5" fillId="0" borderId="0" xfId="1" applyNumberFormat="1" applyFont="1" applyFill="1" applyBorder="1"/>
    <xf numFmtId="38" fontId="5" fillId="0" borderId="0" xfId="2" applyFont="1" applyFill="1" applyBorder="1"/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5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/>
    <xf numFmtId="38" fontId="5" fillId="0" borderId="0" xfId="2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5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38" fontId="5" fillId="0" borderId="5" xfId="2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/>
    </xf>
    <xf numFmtId="38" fontId="5" fillId="0" borderId="5" xfId="2" applyFont="1" applyFill="1" applyBorder="1"/>
    <xf numFmtId="38" fontId="5" fillId="0" borderId="0" xfId="2" applyFont="1" applyFill="1" applyBorder="1" applyAlignment="1"/>
    <xf numFmtId="38" fontId="4" fillId="0" borderId="0" xfId="2" applyFont="1" applyFill="1" applyBorder="1"/>
    <xf numFmtId="38" fontId="5" fillId="0" borderId="5" xfId="2" applyFont="1" applyFill="1" applyBorder="1" applyAlignment="1"/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/>
    <xf numFmtId="38" fontId="5" fillId="0" borderId="0" xfId="2" applyFont="1" applyFill="1"/>
    <xf numFmtId="0" fontId="5" fillId="0" borderId="6" xfId="1" applyFont="1" applyFill="1" applyBorder="1"/>
    <xf numFmtId="0" fontId="4" fillId="0" borderId="0" xfId="1" applyFont="1" applyFill="1" applyAlignment="1">
      <alignment vertical="center"/>
    </xf>
    <xf numFmtId="38" fontId="5" fillId="0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8" fontId="6" fillId="0" borderId="0" xfId="2" applyFont="1" applyFill="1" applyBorder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/>
    </xf>
    <xf numFmtId="0" fontId="7" fillId="0" borderId="0" xfId="1" applyFont="1" applyFill="1"/>
    <xf numFmtId="0" fontId="4" fillId="0" borderId="0" xfId="1" applyFont="1"/>
    <xf numFmtId="0" fontId="6" fillId="0" borderId="0" xfId="1" applyFont="1"/>
    <xf numFmtId="38" fontId="4" fillId="0" borderId="3" xfId="2" applyFont="1" applyBorder="1"/>
    <xf numFmtId="38" fontId="4" fillId="0" borderId="10" xfId="2" applyFont="1" applyBorder="1"/>
    <xf numFmtId="0" fontId="6" fillId="0" borderId="4" xfId="1" applyFont="1" applyBorder="1"/>
    <xf numFmtId="38" fontId="6" fillId="0" borderId="0" xfId="2" applyFont="1" applyBorder="1"/>
    <xf numFmtId="38" fontId="6" fillId="0" borderId="0" xfId="2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/>
    </xf>
    <xf numFmtId="38" fontId="6" fillId="0" borderId="10" xfId="2" applyFont="1" applyFill="1" applyBorder="1"/>
    <xf numFmtId="38" fontId="6" fillId="0" borderId="12" xfId="2" applyFont="1" applyFill="1" applyBorder="1"/>
    <xf numFmtId="38" fontId="6" fillId="0" borderId="5" xfId="2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Alignment="1">
      <alignment vertical="center"/>
    </xf>
    <xf numFmtId="0" fontId="4" fillId="0" borderId="3" xfId="1" applyFont="1" applyBorder="1"/>
    <xf numFmtId="0" fontId="7" fillId="0" borderId="0" xfId="1" applyFont="1"/>
    <xf numFmtId="0" fontId="4" fillId="0" borderId="0" xfId="1" applyFont="1" applyAlignment="1">
      <alignment horizontal="center"/>
    </xf>
    <xf numFmtId="0" fontId="4" fillId="0" borderId="10" xfId="1" applyFont="1" applyBorder="1"/>
    <xf numFmtId="0" fontId="6" fillId="0" borderId="0" xfId="1" applyFont="1" applyFill="1" applyBorder="1"/>
    <xf numFmtId="3" fontId="6" fillId="0" borderId="0" xfId="1" applyNumberFormat="1" applyFont="1" applyFill="1" applyBorder="1"/>
    <xf numFmtId="0" fontId="6" fillId="0" borderId="12" xfId="1" applyFont="1" applyFill="1" applyBorder="1"/>
    <xf numFmtId="49" fontId="6" fillId="0" borderId="0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0" fontId="4" fillId="0" borderId="12" xfId="1" applyFont="1" applyBorder="1"/>
    <xf numFmtId="0" fontId="6" fillId="0" borderId="0" xfId="1" applyFont="1" applyBorder="1"/>
    <xf numFmtId="176" fontId="4" fillId="0" borderId="0" xfId="1" applyNumberFormat="1" applyFont="1"/>
    <xf numFmtId="176" fontId="4" fillId="0" borderId="0" xfId="1" applyNumberFormat="1" applyFont="1" applyBorder="1"/>
    <xf numFmtId="176" fontId="9" fillId="0" borderId="0" xfId="1" applyNumberFormat="1" applyFont="1"/>
    <xf numFmtId="176" fontId="5" fillId="0" borderId="0" xfId="1" applyNumberFormat="1" applyFont="1" applyBorder="1" applyAlignment="1">
      <alignment horizontal="left"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5" fillId="0" borderId="0" xfId="1" applyNumberFormat="1" applyFont="1"/>
    <xf numFmtId="176" fontId="6" fillId="0" borderId="0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8" xfId="3" applyNumberFormat="1" applyFont="1" applyFill="1" applyBorder="1" applyAlignment="1" applyProtection="1">
      <alignment horizontal="right" vertical="center"/>
    </xf>
    <xf numFmtId="176" fontId="6" fillId="0" borderId="19" xfId="3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22" xfId="1" applyNumberFormat="1" applyFont="1" applyBorder="1"/>
    <xf numFmtId="0" fontId="6" fillId="0" borderId="0" xfId="1" applyFont="1" applyAlignment="1">
      <alignment horizontal="left"/>
    </xf>
    <xf numFmtId="0" fontId="6" fillId="0" borderId="0" xfId="1" applyFont="1" applyAlignment="1"/>
    <xf numFmtId="38" fontId="4" fillId="0" borderId="0" xfId="1" applyNumberFormat="1" applyFont="1"/>
    <xf numFmtId="0" fontId="4" fillId="0" borderId="0" xfId="1" applyFont="1" applyBorder="1" applyAlignment="1">
      <alignment horizontal="right"/>
    </xf>
    <xf numFmtId="38" fontId="6" fillId="0" borderId="0" xfId="2" applyFont="1" applyBorder="1" applyAlignment="1"/>
    <xf numFmtId="38" fontId="6" fillId="0" borderId="12" xfId="2" applyFont="1" applyBorder="1" applyAlignment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38" fontId="6" fillId="0" borderId="12" xfId="2" applyFont="1" applyBorder="1" applyAlignment="1">
      <alignment horizontal="center"/>
    </xf>
    <xf numFmtId="0" fontId="4" fillId="0" borderId="0" xfId="1" applyFont="1" applyAlignment="1">
      <alignment horizontal="right"/>
    </xf>
    <xf numFmtId="38" fontId="6" fillId="0" borderId="0" xfId="2" applyFont="1" applyAlignment="1"/>
    <xf numFmtId="0" fontId="6" fillId="0" borderId="0" xfId="1" applyFont="1" applyBorder="1" applyAlignment="1">
      <alignment horizontal="left"/>
    </xf>
    <xf numFmtId="0" fontId="10" fillId="0" borderId="12" xfId="1" applyFont="1" applyBorder="1" applyAlignment="1">
      <alignment vertical="center"/>
    </xf>
    <xf numFmtId="0" fontId="6" fillId="0" borderId="0" xfId="1" applyFont="1" applyBorder="1" applyAlignment="1"/>
    <xf numFmtId="0" fontId="11" fillId="0" borderId="0" xfId="1" applyFont="1"/>
    <xf numFmtId="38" fontId="10" fillId="0" borderId="0" xfId="2" applyFont="1" applyAlignment="1"/>
    <xf numFmtId="38" fontId="10" fillId="0" borderId="12" xfId="2" applyFont="1" applyBorder="1" applyAlignment="1"/>
    <xf numFmtId="0" fontId="10" fillId="0" borderId="0" xfId="1" applyFont="1" applyBorder="1" applyAlignment="1">
      <alignment horizontal="center"/>
    </xf>
    <xf numFmtId="38" fontId="4" fillId="0" borderId="0" xfId="1" applyNumberFormat="1" applyFont="1" applyBorder="1"/>
    <xf numFmtId="0" fontId="6" fillId="0" borderId="5" xfId="1" applyFont="1" applyBorder="1" applyAlignment="1">
      <alignment horizontal="center"/>
    </xf>
    <xf numFmtId="0" fontId="6" fillId="0" borderId="5" xfId="1" applyFont="1" applyBorder="1" applyAlignment="1">
      <alignment horizontal="left"/>
    </xf>
    <xf numFmtId="38" fontId="6" fillId="0" borderId="0" xfId="2" applyFont="1" applyAlignment="1">
      <alignment horizontal="right"/>
    </xf>
    <xf numFmtId="0" fontId="6" fillId="0" borderId="12" xfId="1" applyFont="1" applyBorder="1" applyAlignment="1"/>
    <xf numFmtId="0" fontId="6" fillId="0" borderId="5" xfId="1" applyFont="1" applyBorder="1" applyAlignment="1"/>
    <xf numFmtId="38" fontId="10" fillId="0" borderId="0" xfId="2" applyFont="1" applyBorder="1" applyAlignment="1"/>
    <xf numFmtId="0" fontId="10" fillId="0" borderId="5" xfId="1" applyFont="1" applyBorder="1" applyAlignment="1">
      <alignment horizontal="center"/>
    </xf>
    <xf numFmtId="38" fontId="4" fillId="0" borderId="0" xfId="1" applyNumberFormat="1" applyFont="1" applyFill="1" applyBorder="1"/>
    <xf numFmtId="0" fontId="4" fillId="0" borderId="0" xfId="1" applyFont="1" applyFill="1" applyBorder="1" applyAlignment="1">
      <alignment horizontal="right"/>
    </xf>
    <xf numFmtId="38" fontId="6" fillId="0" borderId="0" xfId="2" applyFont="1" applyFill="1" applyBorder="1" applyAlignment="1"/>
    <xf numFmtId="38" fontId="6" fillId="0" borderId="12" xfId="2" applyFont="1" applyFill="1" applyBorder="1" applyAlignment="1"/>
    <xf numFmtId="0" fontId="6" fillId="0" borderId="5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0" fontId="6" fillId="0" borderId="12" xfId="1" applyFont="1" applyBorder="1"/>
    <xf numFmtId="0" fontId="6" fillId="0" borderId="2" xfId="1" applyFont="1" applyBorder="1" applyAlignment="1"/>
    <xf numFmtId="0" fontId="4" fillId="0" borderId="3" xfId="1" applyFont="1" applyBorder="1" applyAlignment="1"/>
    <xf numFmtId="0" fontId="6" fillId="0" borderId="3" xfId="1" applyFont="1" applyBorder="1" applyAlignment="1">
      <alignment vertical="center"/>
    </xf>
    <xf numFmtId="0" fontId="5" fillId="0" borderId="3" xfId="1" applyFont="1" applyBorder="1" applyAlignment="1"/>
    <xf numFmtId="0" fontId="6" fillId="0" borderId="0" xfId="1" applyFont="1" applyBorder="1" applyAlignment="1">
      <alignment horizontal="right" vertical="center"/>
    </xf>
    <xf numFmtId="0" fontId="4" fillId="0" borderId="0" xfId="1" applyFont="1" applyBorder="1" applyAlignment="1"/>
    <xf numFmtId="0" fontId="5" fillId="0" borderId="0" xfId="1" applyFont="1" applyBorder="1" applyAlignment="1"/>
    <xf numFmtId="0" fontId="4" fillId="0" borderId="0" xfId="1" applyFont="1" applyAlignment="1"/>
    <xf numFmtId="0" fontId="5" fillId="0" borderId="0" xfId="1" applyFont="1" applyAlignment="1"/>
    <xf numFmtId="0" fontId="12" fillId="0" borderId="0" xfId="1" applyFont="1" applyAlignment="1"/>
    <xf numFmtId="0" fontId="7" fillId="0" borderId="0" xfId="1" applyFont="1" applyAlignment="1"/>
    <xf numFmtId="0" fontId="6" fillId="0" borderId="0" xfId="1" applyFont="1" applyFill="1" applyAlignment="1"/>
    <xf numFmtId="0" fontId="6" fillId="0" borderId="3" xfId="1" applyFont="1" applyFill="1" applyBorder="1"/>
    <xf numFmtId="0" fontId="6" fillId="0" borderId="4" xfId="1" applyFont="1" applyFill="1" applyBorder="1"/>
    <xf numFmtId="0" fontId="4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right" vertical="center"/>
    </xf>
    <xf numFmtId="0" fontId="4" fillId="0" borderId="0" xfId="1" applyFont="1" applyFill="1" applyAlignment="1"/>
    <xf numFmtId="0" fontId="5" fillId="0" borderId="0" xfId="1" applyFont="1" applyFill="1" applyAlignment="1"/>
    <xf numFmtId="0" fontId="12" fillId="0" borderId="0" xfId="1" applyFont="1" applyFill="1" applyAlignment="1"/>
    <xf numFmtId="176" fontId="4" fillId="0" borderId="0" xfId="1" applyNumberFormat="1" applyFont="1" applyFill="1"/>
    <xf numFmtId="176" fontId="6" fillId="0" borderId="0" xfId="2" applyNumberFormat="1" applyFont="1" applyFill="1" applyBorder="1"/>
    <xf numFmtId="176" fontId="6" fillId="0" borderId="0" xfId="2" applyNumberFormat="1" applyFont="1" applyFill="1" applyBorder="1" applyAlignment="1">
      <alignment horizontal="right"/>
    </xf>
    <xf numFmtId="176" fontId="4" fillId="0" borderId="0" xfId="1" applyNumberFormat="1" applyFont="1" applyFill="1" applyBorder="1"/>
    <xf numFmtId="176" fontId="6" fillId="0" borderId="3" xfId="2" applyNumberFormat="1" applyFont="1" applyFill="1" applyBorder="1"/>
    <xf numFmtId="176" fontId="4" fillId="0" borderId="3" xfId="1" applyNumberFormat="1" applyFont="1" applyFill="1" applyBorder="1"/>
    <xf numFmtId="176" fontId="6" fillId="0" borderId="4" xfId="1" applyNumberFormat="1" applyFont="1" applyFill="1" applyBorder="1" applyAlignment="1"/>
    <xf numFmtId="176" fontId="4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/>
    <xf numFmtId="176" fontId="6" fillId="0" borderId="5" xfId="1" applyNumberFormat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left"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left" vertical="center" wrapText="1"/>
    </xf>
    <xf numFmtId="176" fontId="4" fillId="0" borderId="0" xfId="1" applyNumberFormat="1" applyFont="1" applyFill="1" applyAlignment="1"/>
    <xf numFmtId="176" fontId="12" fillId="0" borderId="0" xfId="1" applyNumberFormat="1" applyFont="1" applyFill="1" applyAlignment="1"/>
    <xf numFmtId="0" fontId="6" fillId="0" borderId="10" xfId="1" applyFont="1" applyFill="1" applyBorder="1"/>
    <xf numFmtId="0" fontId="6" fillId="0" borderId="1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4" fillId="0" borderId="0" xfId="4" applyFont="1" applyFill="1"/>
    <xf numFmtId="0" fontId="4" fillId="0" borderId="0" xfId="4" applyFont="1" applyFill="1" applyAlignment="1"/>
    <xf numFmtId="0" fontId="6" fillId="0" borderId="0" xfId="4" applyFont="1" applyFill="1"/>
    <xf numFmtId="0" fontId="6" fillId="0" borderId="3" xfId="4" applyFont="1" applyFill="1" applyBorder="1"/>
    <xf numFmtId="0" fontId="6" fillId="0" borderId="4" xfId="4" applyFont="1" applyFill="1" applyBorder="1"/>
    <xf numFmtId="0" fontId="4" fillId="0" borderId="0" xfId="4" applyFont="1" applyFill="1" applyBorder="1"/>
    <xf numFmtId="3" fontId="4" fillId="0" borderId="0" xfId="4" applyNumberFormat="1" applyFont="1" applyFill="1"/>
    <xf numFmtId="0" fontId="6" fillId="0" borderId="0" xfId="4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3" fontId="6" fillId="0" borderId="12" xfId="4" applyNumberFormat="1" applyFont="1" applyFill="1" applyBorder="1"/>
    <xf numFmtId="0" fontId="6" fillId="0" borderId="0" xfId="4" applyFont="1" applyFill="1" applyBorder="1" applyAlignment="1"/>
    <xf numFmtId="0" fontId="10" fillId="0" borderId="12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center"/>
    </xf>
    <xf numFmtId="0" fontId="6" fillId="0" borderId="0" xfId="4" applyFont="1" applyFill="1" applyAlignment="1"/>
    <xf numFmtId="0" fontId="10" fillId="0" borderId="0" xfId="4" applyFont="1" applyFill="1" applyBorder="1" applyAlignment="1">
      <alignment vertical="center"/>
    </xf>
    <xf numFmtId="0" fontId="6" fillId="0" borderId="5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5" fillId="0" borderId="0" xfId="4" applyFont="1" applyFill="1" applyAlignment="1"/>
    <xf numFmtId="0" fontId="12" fillId="0" borderId="0" xfId="4" applyFont="1" applyFill="1" applyAlignment="1"/>
    <xf numFmtId="0" fontId="4" fillId="0" borderId="0" xfId="4" applyFont="1"/>
    <xf numFmtId="0" fontId="6" fillId="0" borderId="0" xfId="4" applyFont="1"/>
    <xf numFmtId="0" fontId="6" fillId="0" borderId="3" xfId="4" applyFont="1" applyBorder="1"/>
    <xf numFmtId="0" fontId="6" fillId="0" borderId="10" xfId="4" applyFont="1" applyBorder="1"/>
    <xf numFmtId="0" fontId="4" fillId="0" borderId="0" xfId="4" applyFont="1" applyBorder="1"/>
    <xf numFmtId="38" fontId="4" fillId="0" borderId="0" xfId="4" applyNumberFormat="1" applyFont="1" applyBorder="1"/>
    <xf numFmtId="38" fontId="6" fillId="0" borderId="12" xfId="2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38" fontId="6" fillId="0" borderId="0" xfId="2" applyFont="1" applyBorder="1" applyAlignment="1">
      <alignment horizontal="right"/>
    </xf>
    <xf numFmtId="3" fontId="6" fillId="0" borderId="12" xfId="4" applyNumberFormat="1" applyFont="1" applyFill="1" applyBorder="1" applyAlignment="1">
      <alignment horizontal="right"/>
    </xf>
    <xf numFmtId="0" fontId="6" fillId="0" borderId="0" xfId="4" applyFont="1" applyAlignment="1"/>
    <xf numFmtId="0" fontId="4" fillId="0" borderId="12" xfId="4" applyFont="1" applyBorder="1"/>
    <xf numFmtId="0" fontId="6" fillId="0" borderId="0" xfId="4" applyFont="1" applyBorder="1" applyAlignment="1">
      <alignment horizontal="left"/>
    </xf>
    <xf numFmtId="38" fontId="4" fillId="0" borderId="0" xfId="4" applyNumberFormat="1" applyFont="1"/>
    <xf numFmtId="38" fontId="6" fillId="0" borderId="12" xfId="2" applyFont="1" applyBorder="1" applyAlignment="1">
      <alignment horizontal="right"/>
    </xf>
    <xf numFmtId="0" fontId="6" fillId="0" borderId="0" xfId="4" applyFont="1" applyBorder="1" applyAlignment="1">
      <alignment horizontal="center"/>
    </xf>
    <xf numFmtId="38" fontId="6" fillId="0" borderId="0" xfId="4" applyNumberFormat="1" applyFont="1" applyBorder="1"/>
    <xf numFmtId="0" fontId="6" fillId="0" borderId="5" xfId="4" applyFont="1" applyBorder="1" applyAlignment="1">
      <alignment horizontal="left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4" fillId="0" borderId="0" xfId="4" applyFont="1" applyAlignment="1"/>
    <xf numFmtId="0" fontId="5" fillId="0" borderId="0" xfId="4" applyFont="1" applyAlignment="1"/>
    <xf numFmtId="0" fontId="12" fillId="0" borderId="0" xfId="4" applyFont="1" applyAlignment="1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23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" fontId="6" fillId="0" borderId="25" xfId="4" applyNumberFormat="1" applyFont="1" applyFill="1" applyBorder="1" applyAlignment="1">
      <alignment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vertical="center"/>
    </xf>
    <xf numFmtId="3" fontId="6" fillId="0" borderId="5" xfId="4" applyNumberFormat="1" applyFont="1" applyFill="1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38" fontId="6" fillId="0" borderId="11" xfId="2" applyFont="1" applyFill="1" applyBorder="1" applyAlignment="1"/>
    <xf numFmtId="38" fontId="6" fillId="0" borderId="2" xfId="2" applyFont="1" applyFill="1" applyBorder="1" applyAlignment="1"/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38" fontId="4" fillId="0" borderId="12" xfId="2" applyFont="1" applyFill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</cellXfs>
  <cellStyles count="5">
    <cellStyle name="桁区切り 2" xfId="2"/>
    <cellStyle name="桁区切り 3" xfId="3"/>
    <cellStyle name="標準" xfId="0" builtinId="0"/>
    <cellStyle name="標準 10" xfId="4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24</xdr:row>
      <xdr:rowOff>28575</xdr:rowOff>
    </xdr:from>
    <xdr:to>
      <xdr:col>1</xdr:col>
      <xdr:colOff>133350</xdr:colOff>
      <xdr:row>26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42950" y="4143375"/>
          <a:ext cx="76200" cy="4572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24</xdr:row>
      <xdr:rowOff>152400</xdr:rowOff>
    </xdr:from>
    <xdr:to>
      <xdr:col>6</xdr:col>
      <xdr:colOff>219075</xdr:colOff>
      <xdr:row>26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4276725" y="4267200"/>
          <a:ext cx="5715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24</xdr:row>
      <xdr:rowOff>142875</xdr:rowOff>
    </xdr:from>
    <xdr:to>
      <xdr:col>16</xdr:col>
      <xdr:colOff>390525</xdr:colOff>
      <xdr:row>26</xdr:row>
      <xdr:rowOff>38100</xdr:rowOff>
    </xdr:to>
    <xdr:sp macro="" textlink="">
      <xdr:nvSpPr>
        <xdr:cNvPr id="4" name="AutoShape 8"/>
        <xdr:cNvSpPr>
          <a:spLocks/>
        </xdr:cNvSpPr>
      </xdr:nvSpPr>
      <xdr:spPr bwMode="auto">
        <a:xfrm>
          <a:off x="11287125" y="42576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24</xdr:row>
      <xdr:rowOff>142875</xdr:rowOff>
    </xdr:from>
    <xdr:to>
      <xdr:col>18</xdr:col>
      <xdr:colOff>314325</xdr:colOff>
      <xdr:row>26</xdr:row>
      <xdr:rowOff>85725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12582525" y="4257675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276225</xdr:colOff>
      <xdr:row>24</xdr:row>
      <xdr:rowOff>161925</xdr:rowOff>
    </xdr:from>
    <xdr:to>
      <xdr:col>19</xdr:col>
      <xdr:colOff>333375</xdr:colOff>
      <xdr:row>26</xdr:row>
      <xdr:rowOff>85725</xdr:rowOff>
    </xdr:to>
    <xdr:sp macro="" textlink="">
      <xdr:nvSpPr>
        <xdr:cNvPr id="6" name="AutoShape 13"/>
        <xdr:cNvSpPr>
          <a:spLocks/>
        </xdr:cNvSpPr>
      </xdr:nvSpPr>
      <xdr:spPr bwMode="auto">
        <a:xfrm>
          <a:off x="13306425" y="4276725"/>
          <a:ext cx="57150" cy="2667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24</xdr:row>
      <xdr:rowOff>142875</xdr:rowOff>
    </xdr:from>
    <xdr:to>
      <xdr:col>7</xdr:col>
      <xdr:colOff>523875</xdr:colOff>
      <xdr:row>26</xdr:row>
      <xdr:rowOff>38100</xdr:rowOff>
    </xdr:to>
    <xdr:sp macro="" textlink="">
      <xdr:nvSpPr>
        <xdr:cNvPr id="7" name="AutoShape 15"/>
        <xdr:cNvSpPr>
          <a:spLocks/>
        </xdr:cNvSpPr>
      </xdr:nvSpPr>
      <xdr:spPr bwMode="auto">
        <a:xfrm>
          <a:off x="5248275" y="42576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24</xdr:row>
      <xdr:rowOff>152400</xdr:rowOff>
    </xdr:from>
    <xdr:to>
      <xdr:col>12</xdr:col>
      <xdr:colOff>228600</xdr:colOff>
      <xdr:row>26</xdr:row>
      <xdr:rowOff>95250</xdr:rowOff>
    </xdr:to>
    <xdr:sp macro="" textlink="">
      <xdr:nvSpPr>
        <xdr:cNvPr id="8" name="AutoShape 12"/>
        <xdr:cNvSpPr>
          <a:spLocks/>
        </xdr:cNvSpPr>
      </xdr:nvSpPr>
      <xdr:spPr bwMode="auto">
        <a:xfrm>
          <a:off x="8382000" y="4267200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0</xdr:rowOff>
    </xdr:from>
    <xdr:to>
      <xdr:col>1</xdr:col>
      <xdr:colOff>19050</xdr:colOff>
      <xdr:row>6</xdr:row>
      <xdr:rowOff>0</xdr:rowOff>
    </xdr:to>
    <xdr:cxnSp macro="">
      <xdr:nvCxnSpPr>
        <xdr:cNvPr id="9" name="直線コネクタ 9"/>
        <xdr:cNvCxnSpPr>
          <a:cxnSpLocks noChangeShapeType="1"/>
        </xdr:cNvCxnSpPr>
      </xdr:nvCxnSpPr>
      <xdr:spPr bwMode="auto">
        <a:xfrm>
          <a:off x="28575" y="685800"/>
          <a:ext cx="6762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48.625" style="291" bestFit="1" customWidth="1"/>
    <col min="2" max="16384" width="9" style="291"/>
  </cols>
  <sheetData>
    <row r="1" spans="1:1" s="288" customFormat="1" ht="31.5" customHeight="1" x14ac:dyDescent="0.15">
      <c r="A1" s="287" t="s">
        <v>227</v>
      </c>
    </row>
    <row r="2" spans="1:1" s="288" customFormat="1" ht="27.75" customHeight="1" x14ac:dyDescent="0.15">
      <c r="A2" s="289" t="s">
        <v>0</v>
      </c>
    </row>
    <row r="3" spans="1:1" s="288" customFormat="1" ht="24" customHeight="1" x14ac:dyDescent="0.15">
      <c r="A3" s="290" t="s">
        <v>1</v>
      </c>
    </row>
    <row r="4" spans="1:1" ht="30" customHeight="1" x14ac:dyDescent="0.4">
      <c r="A4" s="291" t="s">
        <v>2</v>
      </c>
    </row>
    <row r="5" spans="1:1" ht="30" customHeight="1" x14ac:dyDescent="0.4">
      <c r="A5" s="291" t="s">
        <v>3</v>
      </c>
    </row>
    <row r="6" spans="1:1" ht="30" customHeight="1" x14ac:dyDescent="0.4">
      <c r="A6" s="291" t="s">
        <v>4</v>
      </c>
    </row>
    <row r="7" spans="1:1" ht="30" customHeight="1" x14ac:dyDescent="0.4">
      <c r="A7" s="291" t="s">
        <v>5</v>
      </c>
    </row>
    <row r="8" spans="1:1" ht="30" customHeight="1" x14ac:dyDescent="0.4">
      <c r="A8" s="291" t="s">
        <v>6</v>
      </c>
    </row>
    <row r="9" spans="1:1" ht="30" customHeight="1" x14ac:dyDescent="0.4">
      <c r="A9" s="291" t="s">
        <v>7</v>
      </c>
    </row>
    <row r="10" spans="1:1" ht="30" customHeight="1" x14ac:dyDescent="0.4">
      <c r="A10" s="291" t="s">
        <v>8</v>
      </c>
    </row>
    <row r="11" spans="1:1" ht="30" customHeight="1" x14ac:dyDescent="0.4">
      <c r="A11" s="291" t="s">
        <v>9</v>
      </c>
    </row>
    <row r="12" spans="1:1" ht="30" customHeight="1" x14ac:dyDescent="0.4">
      <c r="A12" s="291" t="s">
        <v>10</v>
      </c>
    </row>
    <row r="13" spans="1:1" ht="30" customHeight="1" x14ac:dyDescent="0.4">
      <c r="A13" s="291" t="s">
        <v>11</v>
      </c>
    </row>
    <row r="14" spans="1:1" ht="30" customHeight="1" x14ac:dyDescent="0.4">
      <c r="A14" s="291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zoomScaleSheetLayoutView="100" workbookViewId="0"/>
  </sheetViews>
  <sheetFormatPr defaultRowHeight="13.5" x14ac:dyDescent="0.15"/>
  <cols>
    <col min="1" max="5" width="14.25" style="208" customWidth="1"/>
    <col min="6" max="6" width="11.625" style="208" bestFit="1" customWidth="1"/>
    <col min="7" max="16384" width="9" style="208"/>
  </cols>
  <sheetData>
    <row r="1" spans="1:9" ht="24" customHeight="1" x14ac:dyDescent="0.15">
      <c r="A1" s="286" t="s">
        <v>199</v>
      </c>
      <c r="B1" s="209"/>
      <c r="C1" s="209"/>
      <c r="D1" s="209"/>
      <c r="E1" s="209"/>
    </row>
    <row r="2" spans="1:9" ht="9" customHeight="1" x14ac:dyDescent="0.2">
      <c r="A2" s="231"/>
      <c r="B2" s="209"/>
      <c r="C2" s="209"/>
      <c r="D2" s="209"/>
      <c r="E2" s="209"/>
    </row>
    <row r="3" spans="1:9" ht="14.25" customHeight="1" x14ac:dyDescent="0.15">
      <c r="A3" s="230" t="s">
        <v>198</v>
      </c>
      <c r="B3" s="209"/>
      <c r="C3" s="209"/>
      <c r="D3" s="209"/>
      <c r="E3" s="209"/>
    </row>
    <row r="4" spans="1:9" ht="6" customHeight="1" x14ac:dyDescent="0.15">
      <c r="A4" s="211"/>
      <c r="B4" s="211"/>
      <c r="C4" s="211"/>
      <c r="D4" s="211"/>
      <c r="E4" s="211"/>
    </row>
    <row r="5" spans="1:9" ht="16.5" customHeight="1" x14ac:dyDescent="0.15">
      <c r="A5" s="229" t="s">
        <v>83</v>
      </c>
      <c r="B5" s="228" t="s">
        <v>154</v>
      </c>
      <c r="C5" s="228" t="s">
        <v>197</v>
      </c>
      <c r="D5" s="228" t="s">
        <v>196</v>
      </c>
      <c r="E5" s="228" t="s">
        <v>195</v>
      </c>
    </row>
    <row r="6" spans="1:9" ht="6" customHeight="1" x14ac:dyDescent="0.15">
      <c r="A6" s="227"/>
      <c r="B6" s="226"/>
      <c r="C6" s="226"/>
      <c r="D6" s="226"/>
      <c r="E6" s="226"/>
    </row>
    <row r="7" spans="1:9" ht="17.45" customHeight="1" x14ac:dyDescent="0.15">
      <c r="A7" s="225" t="s">
        <v>194</v>
      </c>
      <c r="B7" s="224"/>
      <c r="C7" s="223"/>
      <c r="D7" s="223"/>
      <c r="E7" s="223"/>
    </row>
    <row r="8" spans="1:9" ht="17.100000000000001" customHeight="1" x14ac:dyDescent="0.15">
      <c r="A8" s="222" t="s">
        <v>45</v>
      </c>
      <c r="B8" s="217">
        <f>SUM(C8:E8)</f>
        <v>39710877</v>
      </c>
      <c r="C8" s="217">
        <v>39148375</v>
      </c>
      <c r="D8" s="217">
        <v>94986</v>
      </c>
      <c r="E8" s="217">
        <v>467516</v>
      </c>
      <c r="F8" s="214"/>
    </row>
    <row r="9" spans="1:9" ht="17.100000000000001" customHeight="1" x14ac:dyDescent="0.15">
      <c r="A9" s="222">
        <v>23</v>
      </c>
      <c r="B9" s="217">
        <v>43715730</v>
      </c>
      <c r="C9" s="217">
        <v>42878957</v>
      </c>
      <c r="D9" s="217">
        <v>128054</v>
      </c>
      <c r="E9" s="216">
        <v>708719</v>
      </c>
      <c r="F9" s="214"/>
    </row>
    <row r="10" spans="1:9" s="213" customFormat="1" ht="17.100000000000001" customHeight="1" x14ac:dyDescent="0.15">
      <c r="A10" s="222">
        <v>24</v>
      </c>
      <c r="B10" s="48">
        <v>38224807</v>
      </c>
      <c r="C10" s="48">
        <v>37644869</v>
      </c>
      <c r="D10" s="48">
        <v>171127</v>
      </c>
      <c r="E10" s="51">
        <v>408811</v>
      </c>
      <c r="F10" s="214"/>
    </row>
    <row r="11" spans="1:9" s="213" customFormat="1" ht="17.100000000000001" customHeight="1" x14ac:dyDescent="0.15">
      <c r="A11" s="222">
        <v>25</v>
      </c>
      <c r="B11" s="48">
        <v>37893173</v>
      </c>
      <c r="C11" s="48">
        <v>37382348</v>
      </c>
      <c r="D11" s="48">
        <v>101026</v>
      </c>
      <c r="E11" s="51">
        <v>409799</v>
      </c>
      <c r="F11" s="214"/>
    </row>
    <row r="12" spans="1:9" s="213" customFormat="1" ht="25.5" customHeight="1" x14ac:dyDescent="0.15">
      <c r="A12" s="222">
        <v>26</v>
      </c>
      <c r="B12" s="327" t="s">
        <v>192</v>
      </c>
      <c r="C12" s="328"/>
      <c r="D12" s="328"/>
      <c r="E12" s="328"/>
      <c r="F12" s="214"/>
    </row>
    <row r="13" spans="1:9" ht="6" customHeight="1" x14ac:dyDescent="0.15">
      <c r="A13" s="215"/>
      <c r="B13" s="63"/>
      <c r="C13" s="48"/>
      <c r="D13" s="48"/>
      <c r="E13" s="48"/>
      <c r="F13" s="214"/>
    </row>
    <row r="14" spans="1:9" ht="16.899999999999999" customHeight="1" x14ac:dyDescent="0.15">
      <c r="A14" s="221" t="s">
        <v>193</v>
      </c>
      <c r="B14" s="220"/>
      <c r="C14" s="219"/>
      <c r="D14" s="219"/>
      <c r="E14" s="219"/>
      <c r="F14" s="214"/>
      <c r="I14" s="213"/>
    </row>
    <row r="15" spans="1:9" ht="17.100000000000001" customHeight="1" x14ac:dyDescent="0.15">
      <c r="A15" s="215" t="s">
        <v>45</v>
      </c>
      <c r="B15" s="218">
        <v>42402990</v>
      </c>
      <c r="C15" s="217">
        <v>41597771</v>
      </c>
      <c r="D15" s="217">
        <v>194303</v>
      </c>
      <c r="E15" s="217">
        <v>610916</v>
      </c>
      <c r="F15" s="214"/>
      <c r="H15" s="213"/>
    </row>
    <row r="16" spans="1:9" ht="16.5" customHeight="1" x14ac:dyDescent="0.15">
      <c r="A16" s="215">
        <v>23</v>
      </c>
      <c r="B16" s="218">
        <v>43342046</v>
      </c>
      <c r="C16" s="217">
        <v>42549818</v>
      </c>
      <c r="D16" s="217">
        <v>185321</v>
      </c>
      <c r="E16" s="216">
        <v>606907</v>
      </c>
      <c r="F16" s="214"/>
    </row>
    <row r="17" spans="1:6" s="213" customFormat="1" ht="17.100000000000001" customHeight="1" x14ac:dyDescent="0.15">
      <c r="A17" s="215">
        <v>24</v>
      </c>
      <c r="B17" s="63">
        <v>43927237</v>
      </c>
      <c r="C17" s="48">
        <v>43036182</v>
      </c>
      <c r="D17" s="48">
        <v>287835</v>
      </c>
      <c r="E17" s="51">
        <v>603220</v>
      </c>
      <c r="F17" s="214"/>
    </row>
    <row r="18" spans="1:6" s="213" customFormat="1" ht="17.100000000000001" customHeight="1" x14ac:dyDescent="0.15">
      <c r="A18" s="215">
        <v>25</v>
      </c>
      <c r="B18" s="63">
        <v>52870389</v>
      </c>
      <c r="C18" s="48">
        <v>51973865</v>
      </c>
      <c r="D18" s="48">
        <v>163885</v>
      </c>
      <c r="E18" s="51">
        <v>732639</v>
      </c>
      <c r="F18" s="214"/>
    </row>
    <row r="19" spans="1:6" s="213" customFormat="1" ht="21" customHeight="1" x14ac:dyDescent="0.15">
      <c r="A19" s="215">
        <v>26</v>
      </c>
      <c r="B19" s="327" t="s">
        <v>192</v>
      </c>
      <c r="C19" s="328"/>
      <c r="D19" s="328"/>
      <c r="E19" s="328"/>
      <c r="F19" s="214"/>
    </row>
    <row r="20" spans="1:6" ht="6" customHeight="1" x14ac:dyDescent="0.15">
      <c r="A20" s="212"/>
      <c r="B20" s="211"/>
      <c r="C20" s="211"/>
      <c r="D20" s="211"/>
      <c r="E20" s="211"/>
    </row>
    <row r="21" spans="1:6" ht="15" customHeight="1" x14ac:dyDescent="0.15">
      <c r="A21" s="210" t="s">
        <v>191</v>
      </c>
      <c r="B21" s="210"/>
      <c r="C21" s="210"/>
      <c r="D21" s="210"/>
      <c r="E21" s="210"/>
    </row>
    <row r="22" spans="1:6" x14ac:dyDescent="0.15">
      <c r="B22" s="209"/>
      <c r="C22" s="209"/>
      <c r="D22" s="209"/>
      <c r="E22" s="209"/>
      <c r="F22" s="209"/>
    </row>
    <row r="23" spans="1:6" x14ac:dyDescent="0.15">
      <c r="B23" s="209"/>
      <c r="C23" s="209"/>
      <c r="D23" s="209"/>
      <c r="E23" s="209"/>
      <c r="F23" s="209"/>
    </row>
  </sheetData>
  <mergeCells count="2">
    <mergeCell ref="B12:E12"/>
    <mergeCell ref="B19:E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/>
  </sheetViews>
  <sheetFormatPr defaultRowHeight="13.5" x14ac:dyDescent="0.15"/>
  <cols>
    <col min="1" max="1" width="14.25" style="232" customWidth="1"/>
    <col min="2" max="6" width="15.75" style="232" customWidth="1"/>
    <col min="7" max="7" width="10.25" style="232" bestFit="1" customWidth="1"/>
    <col min="8" max="16384" width="9" style="232"/>
  </cols>
  <sheetData>
    <row r="1" spans="1:7" ht="24" customHeight="1" x14ac:dyDescent="0.15">
      <c r="A1" s="274" t="s">
        <v>219</v>
      </c>
      <c r="B1" s="254"/>
      <c r="C1" s="254"/>
      <c r="D1" s="254"/>
      <c r="E1" s="254"/>
    </row>
    <row r="2" spans="1:7" ht="9" customHeight="1" x14ac:dyDescent="0.2">
      <c r="A2" s="256"/>
      <c r="B2" s="254"/>
      <c r="C2" s="254"/>
      <c r="D2" s="254"/>
      <c r="E2" s="254"/>
    </row>
    <row r="3" spans="1:7" x14ac:dyDescent="0.15">
      <c r="A3" s="255" t="s">
        <v>218</v>
      </c>
      <c r="B3" s="254"/>
      <c r="C3" s="254"/>
      <c r="D3" s="254"/>
      <c r="E3" s="254"/>
    </row>
    <row r="4" spans="1:7" ht="6" customHeight="1" x14ac:dyDescent="0.15">
      <c r="A4" s="234"/>
      <c r="B4" s="234"/>
      <c r="C4" s="234"/>
      <c r="D4" s="234"/>
      <c r="E4" s="234"/>
    </row>
    <row r="5" spans="1:7" ht="16.5" customHeight="1" x14ac:dyDescent="0.15">
      <c r="A5" s="253" t="s">
        <v>83</v>
      </c>
      <c r="B5" s="253" t="s">
        <v>154</v>
      </c>
      <c r="C5" s="253" t="s">
        <v>197</v>
      </c>
      <c r="D5" s="253" t="s">
        <v>217</v>
      </c>
      <c r="E5" s="253" t="s">
        <v>216</v>
      </c>
      <c r="F5" s="252" t="s">
        <v>215</v>
      </c>
    </row>
    <row r="6" spans="1:7" ht="6" customHeight="1" x14ac:dyDescent="0.15">
      <c r="A6" s="251"/>
      <c r="B6" s="250"/>
      <c r="C6" s="250"/>
      <c r="D6" s="250"/>
      <c r="E6" s="250"/>
      <c r="F6" s="233"/>
    </row>
    <row r="7" spans="1:7" ht="16.899999999999999" customHeight="1" x14ac:dyDescent="0.15">
      <c r="A7" s="249" t="s">
        <v>194</v>
      </c>
      <c r="D7" s="242"/>
      <c r="E7" s="242"/>
      <c r="F7" s="233"/>
    </row>
    <row r="8" spans="1:7" s="236" customFormat="1" ht="17.100000000000001" customHeight="1" x14ac:dyDescent="0.15">
      <c r="A8" s="222">
        <v>22</v>
      </c>
      <c r="B8" s="216">
        <v>1792114</v>
      </c>
      <c r="C8" s="216" t="s">
        <v>214</v>
      </c>
      <c r="D8" s="216">
        <v>66460</v>
      </c>
      <c r="E8" s="216" t="s">
        <v>213</v>
      </c>
      <c r="F8" s="216" t="s">
        <v>28</v>
      </c>
      <c r="G8" s="237"/>
    </row>
    <row r="9" spans="1:7" s="236" customFormat="1" ht="17.100000000000001" customHeight="1" x14ac:dyDescent="0.15">
      <c r="A9" s="222">
        <v>23</v>
      </c>
      <c r="B9" s="216">
        <v>2386264</v>
      </c>
      <c r="C9" s="216">
        <v>2300093</v>
      </c>
      <c r="D9" s="216">
        <v>85620</v>
      </c>
      <c r="E9" s="216" t="s">
        <v>212</v>
      </c>
      <c r="F9" s="239" t="s">
        <v>28</v>
      </c>
      <c r="G9" s="248"/>
    </row>
    <row r="10" spans="1:7" s="236" customFormat="1" ht="17.100000000000001" customHeight="1" x14ac:dyDescent="0.15">
      <c r="A10" s="222">
        <v>24</v>
      </c>
      <c r="B10" s="51">
        <v>8686715</v>
      </c>
      <c r="C10" s="51">
        <v>8593593</v>
      </c>
      <c r="D10" s="216">
        <v>91821</v>
      </c>
      <c r="E10" s="216">
        <v>1301</v>
      </c>
      <c r="F10" s="239" t="s">
        <v>28</v>
      </c>
      <c r="G10" s="248"/>
    </row>
    <row r="11" spans="1:7" s="236" customFormat="1" ht="17.100000000000001" customHeight="1" x14ac:dyDescent="0.15">
      <c r="A11" s="222">
        <v>25</v>
      </c>
      <c r="B11" s="238">
        <v>11425597</v>
      </c>
      <c r="C11" s="51">
        <v>11375080</v>
      </c>
      <c r="D11" s="329" t="s">
        <v>211</v>
      </c>
      <c r="E11" s="329"/>
      <c r="F11" s="329"/>
      <c r="G11" s="248"/>
    </row>
    <row r="12" spans="1:7" s="236" customFormat="1" ht="17.100000000000001" customHeight="1" x14ac:dyDescent="0.15">
      <c r="A12" s="222">
        <v>26</v>
      </c>
      <c r="B12" s="327" t="s">
        <v>192</v>
      </c>
      <c r="C12" s="328"/>
      <c r="D12" s="328"/>
      <c r="E12" s="328"/>
      <c r="F12" s="328"/>
      <c r="G12" s="248"/>
    </row>
    <row r="13" spans="1:7" ht="6" customHeight="1" x14ac:dyDescent="0.15">
      <c r="A13" s="247"/>
      <c r="B13" s="246"/>
      <c r="C13" s="130"/>
      <c r="D13" s="130"/>
      <c r="E13" s="130"/>
      <c r="F13" s="233"/>
      <c r="G13" s="245"/>
    </row>
    <row r="14" spans="1:7" ht="18" customHeight="1" x14ac:dyDescent="0.15">
      <c r="A14" s="244" t="s">
        <v>193</v>
      </c>
      <c r="B14" s="243"/>
      <c r="C14" s="242"/>
      <c r="D14" s="242"/>
      <c r="E14" s="242"/>
      <c r="F14" s="233"/>
    </row>
    <row r="15" spans="1:7" s="236" customFormat="1" ht="17.100000000000001" customHeight="1" x14ac:dyDescent="0.15">
      <c r="A15" s="215">
        <v>22</v>
      </c>
      <c r="B15" s="241">
        <v>670070</v>
      </c>
      <c r="C15" s="216" t="s">
        <v>210</v>
      </c>
      <c r="D15" s="216" t="s">
        <v>28</v>
      </c>
      <c r="E15" s="216" t="s">
        <v>209</v>
      </c>
      <c r="F15" s="239" t="s">
        <v>28</v>
      </c>
      <c r="G15" s="237"/>
    </row>
    <row r="16" spans="1:7" s="236" customFormat="1" ht="17.100000000000001" customHeight="1" x14ac:dyDescent="0.15">
      <c r="A16" s="215">
        <v>23</v>
      </c>
      <c r="B16" s="241">
        <v>734776</v>
      </c>
      <c r="C16" s="216" t="s">
        <v>208</v>
      </c>
      <c r="D16" s="240" t="s">
        <v>28</v>
      </c>
      <c r="E16" s="216" t="s">
        <v>207</v>
      </c>
      <c r="F16" s="239" t="s">
        <v>28</v>
      </c>
      <c r="G16" s="237"/>
    </row>
    <row r="17" spans="1:7" s="236" customFormat="1" ht="17.100000000000001" customHeight="1" x14ac:dyDescent="0.15">
      <c r="A17" s="215">
        <v>24</v>
      </c>
      <c r="B17" s="238">
        <v>678571</v>
      </c>
      <c r="C17" s="51">
        <v>678571</v>
      </c>
      <c r="D17" s="51" t="s">
        <v>28</v>
      </c>
      <c r="E17" s="51" t="s">
        <v>28</v>
      </c>
      <c r="F17" s="239" t="s">
        <v>28</v>
      </c>
      <c r="G17" s="237"/>
    </row>
    <row r="18" spans="1:7" s="236" customFormat="1" ht="17.100000000000001" customHeight="1" x14ac:dyDescent="0.15">
      <c r="A18" s="215">
        <v>25</v>
      </c>
      <c r="B18" s="238">
        <v>940356</v>
      </c>
      <c r="C18" s="51">
        <v>923509</v>
      </c>
      <c r="D18" s="330" t="s">
        <v>206</v>
      </c>
      <c r="E18" s="330"/>
      <c r="F18" s="330"/>
      <c r="G18" s="237"/>
    </row>
    <row r="19" spans="1:7" s="236" customFormat="1" ht="17.100000000000001" customHeight="1" x14ac:dyDescent="0.15">
      <c r="A19" s="215">
        <v>26</v>
      </c>
      <c r="B19" s="327" t="s">
        <v>192</v>
      </c>
      <c r="C19" s="328"/>
      <c r="D19" s="328"/>
      <c r="E19" s="328"/>
      <c r="F19" s="328"/>
      <c r="G19" s="237"/>
    </row>
    <row r="20" spans="1:7" ht="6" customHeight="1" x14ac:dyDescent="0.15">
      <c r="A20" s="234"/>
      <c r="B20" s="235"/>
      <c r="C20" s="234"/>
      <c r="D20" s="234"/>
      <c r="E20" s="234"/>
      <c r="F20" s="234"/>
    </row>
    <row r="21" spans="1:7" s="233" customFormat="1" ht="15" customHeight="1" x14ac:dyDescent="0.15">
      <c r="A21" s="233" t="s">
        <v>205</v>
      </c>
    </row>
    <row r="22" spans="1:7" x14ac:dyDescent="0.15">
      <c r="A22" s="233" t="s">
        <v>204</v>
      </c>
    </row>
    <row r="23" spans="1:7" x14ac:dyDescent="0.15">
      <c r="A23" s="233" t="s">
        <v>203</v>
      </c>
    </row>
    <row r="24" spans="1:7" x14ac:dyDescent="0.15">
      <c r="A24" s="233" t="s">
        <v>202</v>
      </c>
    </row>
    <row r="25" spans="1:7" x14ac:dyDescent="0.15">
      <c r="A25" s="233" t="s">
        <v>201</v>
      </c>
    </row>
    <row r="26" spans="1:7" x14ac:dyDescent="0.15">
      <c r="A26" s="233" t="s">
        <v>200</v>
      </c>
    </row>
  </sheetData>
  <mergeCells count="4">
    <mergeCell ref="D11:F11"/>
    <mergeCell ref="D18:F18"/>
    <mergeCell ref="B12:F12"/>
    <mergeCell ref="B19:F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RowHeight="13.5" x14ac:dyDescent="0.4"/>
  <cols>
    <col min="1" max="1" width="17.125" style="257" customWidth="1"/>
    <col min="2" max="3" width="20.875" style="257" customWidth="1"/>
    <col min="4" max="4" width="19.625" style="257" customWidth="1"/>
    <col min="5" max="5" width="15.625" style="257" customWidth="1"/>
    <col min="6" max="16384" width="9" style="257"/>
  </cols>
  <sheetData>
    <row r="1" spans="1:5" ht="24" customHeight="1" x14ac:dyDescent="0.4">
      <c r="A1" s="274" t="s">
        <v>226</v>
      </c>
    </row>
    <row r="2" spans="1:5" ht="9" customHeight="1" x14ac:dyDescent="0.4">
      <c r="A2" s="273"/>
    </row>
    <row r="3" spans="1:5" x14ac:dyDescent="0.4">
      <c r="A3" s="258" t="s">
        <v>225</v>
      </c>
    </row>
    <row r="4" spans="1:5" ht="9" customHeight="1" x14ac:dyDescent="0.4">
      <c r="A4" s="272"/>
    </row>
    <row r="5" spans="1:5" s="266" customFormat="1" ht="32.25" customHeight="1" x14ac:dyDescent="0.4">
      <c r="A5" s="271" t="s">
        <v>83</v>
      </c>
      <c r="B5" s="270" t="s">
        <v>224</v>
      </c>
      <c r="C5" s="270" t="s">
        <v>223</v>
      </c>
      <c r="D5" s="269" t="s">
        <v>222</v>
      </c>
    </row>
    <row r="6" spans="1:5" s="266" customFormat="1" ht="9" customHeight="1" x14ac:dyDescent="0.4">
      <c r="A6" s="251"/>
      <c r="B6" s="268"/>
      <c r="C6" s="268"/>
      <c r="D6" s="267"/>
    </row>
    <row r="7" spans="1:5" s="258" customFormat="1" ht="16.5" customHeight="1" x14ac:dyDescent="0.4">
      <c r="A7" s="263" t="s">
        <v>221</v>
      </c>
      <c r="B7" s="262">
        <v>47576</v>
      </c>
      <c r="C7" s="262">
        <v>7550</v>
      </c>
      <c r="D7" s="264">
        <v>433</v>
      </c>
      <c r="E7" s="261"/>
    </row>
    <row r="8" spans="1:5" s="258" customFormat="1" ht="16.5" customHeight="1" x14ac:dyDescent="0.4">
      <c r="A8" s="263">
        <v>26</v>
      </c>
      <c r="B8" s="262">
        <v>44259</v>
      </c>
      <c r="C8" s="262">
        <v>6867</v>
      </c>
      <c r="D8" s="264">
        <v>407</v>
      </c>
      <c r="E8" s="261"/>
    </row>
    <row r="9" spans="1:5" s="258" customFormat="1" ht="16.5" customHeight="1" x14ac:dyDescent="0.4">
      <c r="A9" s="226">
        <v>27</v>
      </c>
      <c r="B9" s="262">
        <v>41898</v>
      </c>
      <c r="C9" s="262">
        <v>6184</v>
      </c>
      <c r="D9" s="264">
        <v>373</v>
      </c>
      <c r="E9" s="261"/>
    </row>
    <row r="10" spans="1:5" s="258" customFormat="1" ht="16.5" customHeight="1" x14ac:dyDescent="0.4">
      <c r="A10" s="226">
        <v>28</v>
      </c>
      <c r="B10" s="262">
        <v>39782</v>
      </c>
      <c r="C10" s="262">
        <v>5709</v>
      </c>
      <c r="D10" s="264">
        <v>347</v>
      </c>
      <c r="E10" s="261"/>
    </row>
    <row r="11" spans="1:5" s="258" customFormat="1" ht="16.5" customHeight="1" x14ac:dyDescent="0.4">
      <c r="A11" s="263">
        <v>29</v>
      </c>
      <c r="B11" s="265">
        <v>37181</v>
      </c>
      <c r="C11" s="262">
        <v>5228</v>
      </c>
      <c r="D11" s="264">
        <v>315</v>
      </c>
      <c r="E11" s="261"/>
    </row>
    <row r="12" spans="1:5" s="258" customFormat="1" ht="16.5" customHeight="1" x14ac:dyDescent="0.4">
      <c r="A12" s="263">
        <v>30</v>
      </c>
      <c r="B12" s="262">
        <v>34650</v>
      </c>
      <c r="C12" s="262">
        <v>4752</v>
      </c>
      <c r="D12" s="264">
        <v>307</v>
      </c>
      <c r="E12" s="261"/>
    </row>
    <row r="13" spans="1:5" s="258" customFormat="1" ht="9.75" customHeight="1" x14ac:dyDescent="0.4">
      <c r="A13" s="260"/>
      <c r="B13" s="259"/>
      <c r="C13" s="259"/>
      <c r="D13" s="259"/>
    </row>
    <row r="14" spans="1:5" s="258" customFormat="1" ht="18" customHeight="1" x14ac:dyDescent="0.4">
      <c r="A14" s="258" t="s">
        <v>220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1" customWidth="1"/>
    <col min="2" max="2" width="8.625" style="1" customWidth="1"/>
    <col min="3" max="3" width="5.75" style="1" customWidth="1"/>
    <col min="4" max="4" width="8.875" style="3" customWidth="1"/>
    <col min="5" max="6" width="8.875" style="1" customWidth="1"/>
    <col min="7" max="7" width="8.875" style="4" customWidth="1"/>
    <col min="8" max="8" width="8.875" style="3" customWidth="1"/>
    <col min="9" max="12" width="8.875" style="1" customWidth="1"/>
    <col min="13" max="14" width="10.375" style="1" bestFit="1" customWidth="1"/>
    <col min="15" max="15" width="9" style="1"/>
    <col min="16" max="16" width="9.25" style="2" bestFit="1" customWidth="1"/>
    <col min="17" max="16384" width="9" style="1"/>
  </cols>
  <sheetData>
    <row r="1" spans="1:18" ht="24" customHeight="1" x14ac:dyDescent="0.2">
      <c r="A1" s="282" t="s">
        <v>57</v>
      </c>
      <c r="B1" s="52"/>
      <c r="C1" s="52"/>
    </row>
    <row r="2" spans="1:18" ht="9" customHeight="1" x14ac:dyDescent="0.15"/>
    <row r="3" spans="1:18" x14ac:dyDescent="0.15">
      <c r="A3" s="22" t="s">
        <v>56</v>
      </c>
      <c r="B3" s="22"/>
      <c r="C3" s="22"/>
      <c r="D3" s="51"/>
      <c r="H3" s="50"/>
    </row>
    <row r="4" spans="1:18" x14ac:dyDescent="0.15">
      <c r="A4" s="22" t="s">
        <v>55</v>
      </c>
      <c r="B4" s="22"/>
      <c r="C4" s="22"/>
      <c r="D4" s="51"/>
      <c r="H4" s="50"/>
    </row>
    <row r="5" spans="1:18" x14ac:dyDescent="0.15">
      <c r="A5" s="22" t="s">
        <v>54</v>
      </c>
      <c r="B5" s="22"/>
      <c r="C5" s="22"/>
      <c r="D5" s="51"/>
      <c r="H5" s="50"/>
      <c r="J5" s="50"/>
      <c r="K5" s="49"/>
      <c r="M5" s="49"/>
    </row>
    <row r="6" spans="1:18" x14ac:dyDescent="0.15">
      <c r="A6" s="28" t="s">
        <v>53</v>
      </c>
      <c r="B6" s="39"/>
      <c r="C6" s="39"/>
      <c r="D6" s="48"/>
      <c r="E6" s="39"/>
    </row>
    <row r="7" spans="1:18" s="42" customFormat="1" ht="19.5" customHeight="1" x14ac:dyDescent="0.4">
      <c r="A7" s="292" t="s">
        <v>52</v>
      </c>
      <c r="B7" s="292"/>
      <c r="C7" s="293"/>
      <c r="D7" s="47" t="s">
        <v>51</v>
      </c>
      <c r="E7" s="47" t="s">
        <v>50</v>
      </c>
      <c r="F7" s="46" t="s">
        <v>49</v>
      </c>
      <c r="G7" s="45" t="s">
        <v>48</v>
      </c>
      <c r="H7" s="45" t="s">
        <v>47</v>
      </c>
      <c r="I7" s="45" t="s">
        <v>46</v>
      </c>
      <c r="J7" s="45" t="s">
        <v>45</v>
      </c>
      <c r="K7" s="45" t="s">
        <v>44</v>
      </c>
      <c r="L7" s="45" t="s">
        <v>43</v>
      </c>
      <c r="M7" s="43" t="s">
        <v>42</v>
      </c>
      <c r="N7" s="43" t="s">
        <v>41</v>
      </c>
      <c r="O7" s="43" t="s">
        <v>40</v>
      </c>
      <c r="P7" s="44" t="s">
        <v>39</v>
      </c>
      <c r="Q7" s="43" t="s">
        <v>38</v>
      </c>
      <c r="R7" s="43" t="s">
        <v>37</v>
      </c>
    </row>
    <row r="8" spans="1:18" ht="6.75" customHeight="1" x14ac:dyDescent="0.15">
      <c r="A8" s="28"/>
      <c r="B8" s="28"/>
      <c r="C8" s="41"/>
      <c r="D8" s="22"/>
      <c r="E8" s="22"/>
      <c r="F8" s="22"/>
      <c r="G8" s="2"/>
      <c r="H8" s="40"/>
      <c r="I8" s="40"/>
      <c r="J8" s="40"/>
      <c r="M8" s="39"/>
      <c r="N8" s="39"/>
      <c r="Q8" s="39"/>
      <c r="R8" s="39"/>
    </row>
    <row r="9" spans="1:18" x14ac:dyDescent="0.15">
      <c r="A9" s="35" t="s">
        <v>36</v>
      </c>
      <c r="B9" s="35"/>
      <c r="C9" s="31" t="s">
        <v>18</v>
      </c>
      <c r="D9" s="19">
        <v>715300</v>
      </c>
      <c r="E9" s="18">
        <v>693900</v>
      </c>
      <c r="F9" s="26">
        <v>671200</v>
      </c>
      <c r="G9" s="18">
        <v>666400</v>
      </c>
      <c r="H9" s="18">
        <v>606600</v>
      </c>
      <c r="I9" s="18">
        <v>618200</v>
      </c>
      <c r="J9" s="18">
        <v>554300</v>
      </c>
      <c r="K9" s="18">
        <v>503000</v>
      </c>
      <c r="L9" s="38">
        <v>536100</v>
      </c>
      <c r="M9" s="17">
        <v>565700</v>
      </c>
      <c r="N9" s="17">
        <v>576100</v>
      </c>
      <c r="O9" s="17">
        <v>480400</v>
      </c>
      <c r="P9" s="16">
        <v>528300</v>
      </c>
      <c r="Q9" s="15">
        <v>521000</v>
      </c>
      <c r="R9" s="15">
        <v>501600</v>
      </c>
    </row>
    <row r="10" spans="1:18" x14ac:dyDescent="0.15">
      <c r="A10" s="23"/>
      <c r="B10" s="35"/>
      <c r="C10" s="31" t="s">
        <v>17</v>
      </c>
      <c r="D10" s="19">
        <v>924200</v>
      </c>
      <c r="E10" s="18">
        <v>907900</v>
      </c>
      <c r="F10" s="26">
        <v>946100</v>
      </c>
      <c r="G10" s="18">
        <v>937000</v>
      </c>
      <c r="H10" s="18">
        <v>857200</v>
      </c>
      <c r="I10" s="18">
        <v>846200</v>
      </c>
      <c r="J10" s="18">
        <v>732400</v>
      </c>
      <c r="K10" s="18">
        <v>679400</v>
      </c>
      <c r="L10" s="18">
        <v>720200</v>
      </c>
      <c r="M10" s="17">
        <v>701600</v>
      </c>
      <c r="N10" s="17">
        <v>732600</v>
      </c>
      <c r="O10" s="17">
        <v>632200</v>
      </c>
      <c r="P10" s="16">
        <v>685900</v>
      </c>
      <c r="Q10" s="15">
        <v>681700</v>
      </c>
      <c r="R10" s="15">
        <v>679500</v>
      </c>
    </row>
    <row r="11" spans="1:18" x14ac:dyDescent="0.15">
      <c r="A11" s="29"/>
      <c r="B11" s="29"/>
      <c r="C11" s="20" t="s">
        <v>16</v>
      </c>
      <c r="D11" s="19">
        <v>1639500</v>
      </c>
      <c r="E11" s="18">
        <v>1601800</v>
      </c>
      <c r="F11" s="26">
        <v>1617300</v>
      </c>
      <c r="G11" s="18">
        <v>1603400</v>
      </c>
      <c r="H11" s="18">
        <v>1463800</v>
      </c>
      <c r="I11" s="18">
        <v>1464400</v>
      </c>
      <c r="J11" s="18">
        <v>1286700</v>
      </c>
      <c r="K11" s="18">
        <v>1182400</v>
      </c>
      <c r="L11" s="18">
        <v>1256300</v>
      </c>
      <c r="M11" s="17">
        <v>1267300</v>
      </c>
      <c r="N11" s="17">
        <v>1308700</v>
      </c>
      <c r="O11" s="17">
        <f>O9+O10</f>
        <v>1112600</v>
      </c>
      <c r="P11" s="16">
        <v>1214200</v>
      </c>
      <c r="Q11" s="15">
        <v>1202700</v>
      </c>
      <c r="R11" s="15">
        <v>1181100</v>
      </c>
    </row>
    <row r="12" spans="1:18" ht="6.75" customHeight="1" x14ac:dyDescent="0.15">
      <c r="A12" s="35"/>
      <c r="B12" s="35"/>
      <c r="C12" s="37"/>
      <c r="D12" s="19"/>
      <c r="E12" s="18"/>
      <c r="F12" s="26"/>
      <c r="G12" s="18"/>
      <c r="H12" s="18"/>
      <c r="I12" s="18"/>
      <c r="J12" s="18"/>
      <c r="K12" s="18"/>
      <c r="L12" s="18"/>
      <c r="M12" s="17"/>
      <c r="N12" s="17"/>
      <c r="O12" s="17"/>
      <c r="P12" s="16"/>
      <c r="Q12" s="15"/>
      <c r="R12" s="15"/>
    </row>
    <row r="13" spans="1:18" x14ac:dyDescent="0.15">
      <c r="A13" s="35" t="s">
        <v>35</v>
      </c>
      <c r="B13" s="35"/>
      <c r="C13" s="37"/>
      <c r="D13" s="19"/>
      <c r="E13" s="18"/>
      <c r="F13" s="26"/>
      <c r="G13" s="18"/>
      <c r="H13" s="18"/>
      <c r="I13" s="18"/>
      <c r="J13" s="18"/>
      <c r="K13" s="18"/>
      <c r="L13" s="18"/>
      <c r="M13" s="17"/>
      <c r="N13" s="17"/>
      <c r="O13" s="17"/>
      <c r="P13" s="16"/>
      <c r="Q13" s="15"/>
      <c r="R13" s="15"/>
    </row>
    <row r="14" spans="1:18" x14ac:dyDescent="0.15">
      <c r="A14" s="23"/>
      <c r="B14" s="35" t="s">
        <v>34</v>
      </c>
      <c r="C14" s="31" t="s">
        <v>18</v>
      </c>
      <c r="D14" s="19">
        <v>132500</v>
      </c>
      <c r="E14" s="18">
        <v>133700</v>
      </c>
      <c r="F14" s="26">
        <v>142200</v>
      </c>
      <c r="G14" s="18">
        <v>149800</v>
      </c>
      <c r="H14" s="18">
        <v>138200</v>
      </c>
      <c r="I14" s="18">
        <v>146500</v>
      </c>
      <c r="J14" s="18">
        <v>149900</v>
      </c>
      <c r="K14" s="18">
        <v>146200</v>
      </c>
      <c r="L14" s="18">
        <v>138500</v>
      </c>
      <c r="M14" s="17">
        <v>123300</v>
      </c>
      <c r="N14" s="17">
        <v>132500</v>
      </c>
      <c r="O14" s="17">
        <v>115800</v>
      </c>
      <c r="P14" s="16">
        <v>132400</v>
      </c>
      <c r="Q14" s="15">
        <v>117700</v>
      </c>
      <c r="R14" s="15">
        <v>119000</v>
      </c>
    </row>
    <row r="15" spans="1:18" x14ac:dyDescent="0.15">
      <c r="A15" s="23"/>
      <c r="B15" s="35"/>
      <c r="C15" s="31" t="s">
        <v>17</v>
      </c>
      <c r="D15" s="19">
        <v>120200</v>
      </c>
      <c r="E15" s="18">
        <v>106400</v>
      </c>
      <c r="F15" s="26">
        <v>102300</v>
      </c>
      <c r="G15" s="18">
        <v>107200</v>
      </c>
      <c r="H15" s="18">
        <v>99100</v>
      </c>
      <c r="I15" s="18">
        <v>105500</v>
      </c>
      <c r="J15" s="18">
        <v>108100</v>
      </c>
      <c r="K15" s="18">
        <v>102300</v>
      </c>
      <c r="L15" s="18">
        <v>97100</v>
      </c>
      <c r="M15" s="17">
        <v>84300</v>
      </c>
      <c r="N15" s="17">
        <v>87900</v>
      </c>
      <c r="O15" s="17">
        <v>91100</v>
      </c>
      <c r="P15" s="16">
        <v>87700</v>
      </c>
      <c r="Q15" s="15">
        <v>77700</v>
      </c>
      <c r="R15" s="15">
        <v>98300</v>
      </c>
    </row>
    <row r="16" spans="1:18" x14ac:dyDescent="0.15">
      <c r="A16" s="29"/>
      <c r="B16" s="29"/>
      <c r="C16" s="20" t="s">
        <v>16</v>
      </c>
      <c r="D16" s="19">
        <v>252700</v>
      </c>
      <c r="E16" s="18">
        <v>240100</v>
      </c>
      <c r="F16" s="26">
        <v>244500</v>
      </c>
      <c r="G16" s="18">
        <v>257000</v>
      </c>
      <c r="H16" s="18">
        <v>237300</v>
      </c>
      <c r="I16" s="18">
        <v>252000</v>
      </c>
      <c r="J16" s="18">
        <v>258000</v>
      </c>
      <c r="K16" s="18">
        <v>248500</v>
      </c>
      <c r="L16" s="18">
        <v>235600</v>
      </c>
      <c r="M16" s="17">
        <v>207600</v>
      </c>
      <c r="N16" s="17">
        <v>220400</v>
      </c>
      <c r="O16" s="17">
        <f>O14+O15</f>
        <v>206900</v>
      </c>
      <c r="P16" s="16">
        <v>220100</v>
      </c>
      <c r="Q16" s="15">
        <v>195400</v>
      </c>
      <c r="R16" s="15">
        <v>217300</v>
      </c>
    </row>
    <row r="17" spans="1:18" ht="6.75" customHeight="1" x14ac:dyDescent="0.15">
      <c r="A17" s="17"/>
      <c r="B17" s="35"/>
      <c r="C17" s="34"/>
      <c r="D17" s="19"/>
      <c r="E17" s="18"/>
      <c r="F17" s="26"/>
      <c r="G17" s="18"/>
      <c r="H17" s="18"/>
      <c r="I17" s="18"/>
      <c r="J17" s="18"/>
      <c r="K17" s="18"/>
      <c r="L17" s="18"/>
      <c r="M17" s="36"/>
      <c r="N17" s="36"/>
      <c r="O17" s="17"/>
      <c r="P17" s="16"/>
      <c r="Q17" s="15"/>
      <c r="R17" s="15"/>
    </row>
    <row r="18" spans="1:18" x14ac:dyDescent="0.15">
      <c r="A18" s="23"/>
      <c r="B18" s="35" t="s">
        <v>33</v>
      </c>
      <c r="C18" s="31" t="s">
        <v>18</v>
      </c>
      <c r="D18" s="19">
        <v>352400</v>
      </c>
      <c r="E18" s="18">
        <v>338000</v>
      </c>
      <c r="F18" s="26">
        <v>343600</v>
      </c>
      <c r="G18" s="18">
        <v>331200</v>
      </c>
      <c r="H18" s="18">
        <v>293000</v>
      </c>
      <c r="I18" s="18">
        <v>318100</v>
      </c>
      <c r="J18" s="18">
        <v>277800</v>
      </c>
      <c r="K18" s="18">
        <v>232600</v>
      </c>
      <c r="L18" s="18">
        <v>269000</v>
      </c>
      <c r="M18" s="17">
        <v>285000</v>
      </c>
      <c r="N18" s="17">
        <v>300300</v>
      </c>
      <c r="O18" s="17">
        <v>230300</v>
      </c>
      <c r="P18" s="16">
        <v>260500</v>
      </c>
      <c r="Q18" s="15">
        <v>271100</v>
      </c>
      <c r="R18" s="15">
        <v>256400</v>
      </c>
    </row>
    <row r="19" spans="1:18" x14ac:dyDescent="0.15">
      <c r="A19" s="23"/>
      <c r="B19" s="35"/>
      <c r="C19" s="31" t="s">
        <v>17</v>
      </c>
      <c r="D19" s="19">
        <v>431700</v>
      </c>
      <c r="E19" s="18">
        <v>432100</v>
      </c>
      <c r="F19" s="26">
        <v>435600</v>
      </c>
      <c r="G19" s="18">
        <v>416800</v>
      </c>
      <c r="H19" s="18">
        <v>365800</v>
      </c>
      <c r="I19" s="18">
        <v>401900</v>
      </c>
      <c r="J19" s="18">
        <v>349500</v>
      </c>
      <c r="K19" s="18">
        <v>300500</v>
      </c>
      <c r="L19" s="18">
        <v>340400</v>
      </c>
      <c r="M19" s="17">
        <v>374900</v>
      </c>
      <c r="N19" s="17">
        <v>427900</v>
      </c>
      <c r="O19" s="17">
        <v>328400</v>
      </c>
      <c r="P19" s="16">
        <v>374900</v>
      </c>
      <c r="Q19" s="15">
        <v>389300</v>
      </c>
      <c r="R19" s="15">
        <v>367700</v>
      </c>
    </row>
    <row r="20" spans="1:18" x14ac:dyDescent="0.15">
      <c r="A20" s="29"/>
      <c r="B20" s="29"/>
      <c r="C20" s="20" t="s">
        <v>16</v>
      </c>
      <c r="D20" s="19">
        <v>784100</v>
      </c>
      <c r="E20" s="18">
        <v>770100</v>
      </c>
      <c r="F20" s="26">
        <v>779200</v>
      </c>
      <c r="G20" s="18">
        <v>748000</v>
      </c>
      <c r="H20" s="18">
        <v>658800</v>
      </c>
      <c r="I20" s="18">
        <v>720000</v>
      </c>
      <c r="J20" s="18">
        <v>627300</v>
      </c>
      <c r="K20" s="18">
        <v>533100</v>
      </c>
      <c r="L20" s="18">
        <v>609400</v>
      </c>
      <c r="M20" s="17">
        <v>659900</v>
      </c>
      <c r="N20" s="17">
        <v>728200</v>
      </c>
      <c r="O20" s="17">
        <f>O18+O19</f>
        <v>558700</v>
      </c>
      <c r="P20" s="16">
        <v>635400</v>
      </c>
      <c r="Q20" s="15">
        <v>660400</v>
      </c>
      <c r="R20" s="15">
        <v>624100</v>
      </c>
    </row>
    <row r="21" spans="1:18" ht="6.75" customHeight="1" x14ac:dyDescent="0.15">
      <c r="A21" s="17"/>
      <c r="B21" s="35"/>
      <c r="C21" s="34"/>
      <c r="D21" s="19"/>
      <c r="E21" s="18"/>
      <c r="F21" s="26"/>
      <c r="G21" s="18"/>
      <c r="H21" s="18"/>
      <c r="I21" s="18"/>
      <c r="J21" s="18"/>
      <c r="K21" s="18"/>
      <c r="L21" s="18"/>
      <c r="M21" s="17"/>
      <c r="N21" s="17"/>
      <c r="O21" s="17"/>
      <c r="P21" s="16"/>
      <c r="Q21" s="15"/>
      <c r="R21" s="15"/>
    </row>
    <row r="22" spans="1:18" x14ac:dyDescent="0.15">
      <c r="A22" s="23"/>
      <c r="B22" s="35" t="s">
        <v>32</v>
      </c>
      <c r="C22" s="31" t="s">
        <v>18</v>
      </c>
      <c r="D22" s="19">
        <v>230400</v>
      </c>
      <c r="E22" s="18">
        <v>222200</v>
      </c>
      <c r="F22" s="26">
        <v>185400</v>
      </c>
      <c r="G22" s="18">
        <v>185400</v>
      </c>
      <c r="H22" s="18">
        <v>175400</v>
      </c>
      <c r="I22" s="18">
        <v>153600</v>
      </c>
      <c r="J22" s="18">
        <v>126600</v>
      </c>
      <c r="K22" s="18">
        <v>124200</v>
      </c>
      <c r="L22" s="18">
        <v>128600</v>
      </c>
      <c r="M22" s="17">
        <v>157400</v>
      </c>
      <c r="N22" s="17">
        <v>143300</v>
      </c>
      <c r="O22" s="17">
        <v>134300</v>
      </c>
      <c r="P22" s="16">
        <v>135400</v>
      </c>
      <c r="Q22" s="15">
        <v>132200</v>
      </c>
      <c r="R22" s="15">
        <v>126200</v>
      </c>
    </row>
    <row r="23" spans="1:18" x14ac:dyDescent="0.15">
      <c r="A23" s="23"/>
      <c r="B23" s="23"/>
      <c r="C23" s="31" t="s">
        <v>17</v>
      </c>
      <c r="D23" s="19">
        <v>372300</v>
      </c>
      <c r="E23" s="18">
        <v>369400</v>
      </c>
      <c r="F23" s="26">
        <v>408200</v>
      </c>
      <c r="G23" s="18">
        <v>413000</v>
      </c>
      <c r="H23" s="18">
        <v>392300</v>
      </c>
      <c r="I23" s="18">
        <v>338800</v>
      </c>
      <c r="J23" s="18">
        <v>274800</v>
      </c>
      <c r="K23" s="18">
        <v>276600</v>
      </c>
      <c r="L23" s="18">
        <v>282700</v>
      </c>
      <c r="M23" s="17">
        <v>242400</v>
      </c>
      <c r="N23" s="17">
        <v>216800</v>
      </c>
      <c r="O23" s="17">
        <v>212700</v>
      </c>
      <c r="P23" s="16">
        <v>223300</v>
      </c>
      <c r="Q23" s="15">
        <v>214700</v>
      </c>
      <c r="R23" s="15">
        <v>213500</v>
      </c>
    </row>
    <row r="24" spans="1:18" x14ac:dyDescent="0.15">
      <c r="A24" s="29"/>
      <c r="B24" s="29"/>
      <c r="C24" s="20" t="s">
        <v>16</v>
      </c>
      <c r="D24" s="19">
        <v>602700</v>
      </c>
      <c r="E24" s="18">
        <v>591600</v>
      </c>
      <c r="F24" s="26">
        <v>593600</v>
      </c>
      <c r="G24" s="18">
        <v>598400</v>
      </c>
      <c r="H24" s="18">
        <v>567700</v>
      </c>
      <c r="I24" s="18">
        <v>492400</v>
      </c>
      <c r="J24" s="18">
        <v>401400</v>
      </c>
      <c r="K24" s="18">
        <v>400800</v>
      </c>
      <c r="L24" s="18">
        <v>411300</v>
      </c>
      <c r="M24" s="17">
        <v>399800</v>
      </c>
      <c r="N24" s="17">
        <v>360100</v>
      </c>
      <c r="O24" s="17">
        <f>O22+O23</f>
        <v>347000</v>
      </c>
      <c r="P24" s="16">
        <v>358700</v>
      </c>
      <c r="Q24" s="15">
        <v>346900</v>
      </c>
      <c r="R24" s="15">
        <v>339700</v>
      </c>
    </row>
    <row r="25" spans="1:18" ht="13.5" customHeight="1" x14ac:dyDescent="0.15">
      <c r="A25" s="35"/>
      <c r="B25" s="35"/>
      <c r="C25" s="34"/>
      <c r="D25" s="19"/>
      <c r="E25" s="18"/>
      <c r="F25" s="26"/>
      <c r="G25" s="18"/>
      <c r="H25" s="18"/>
      <c r="I25" s="18"/>
      <c r="J25" s="18"/>
      <c r="K25" s="18"/>
      <c r="L25" s="18"/>
      <c r="M25" s="17"/>
      <c r="N25" s="17"/>
      <c r="O25" s="17"/>
      <c r="P25" s="16"/>
      <c r="Q25" s="15"/>
      <c r="R25" s="15"/>
    </row>
    <row r="26" spans="1:18" x14ac:dyDescent="0.15">
      <c r="A26" s="29" t="s">
        <v>31</v>
      </c>
      <c r="B26" s="29"/>
      <c r="C26" s="31" t="s">
        <v>18</v>
      </c>
      <c r="D26" s="19">
        <v>37800</v>
      </c>
      <c r="E26" s="18">
        <v>27550</v>
      </c>
      <c r="F26" s="26">
        <v>25700</v>
      </c>
      <c r="G26" s="18">
        <v>17500</v>
      </c>
      <c r="H26" s="18">
        <v>14800</v>
      </c>
      <c r="I26" s="18">
        <v>13300</v>
      </c>
      <c r="J26" s="18">
        <v>16200</v>
      </c>
      <c r="K26" s="18">
        <v>15600</v>
      </c>
      <c r="L26" s="18">
        <v>28500</v>
      </c>
      <c r="M26" s="17">
        <v>29600</v>
      </c>
      <c r="N26" s="17">
        <v>30200</v>
      </c>
      <c r="O26" s="17">
        <v>29000</v>
      </c>
      <c r="P26" s="16">
        <v>27600</v>
      </c>
      <c r="Q26" s="15">
        <v>28700</v>
      </c>
      <c r="R26" s="15">
        <v>30300</v>
      </c>
    </row>
    <row r="27" spans="1:18" x14ac:dyDescent="0.15">
      <c r="A27" s="29"/>
      <c r="B27" s="29"/>
      <c r="C27" s="31" t="s">
        <v>17</v>
      </c>
      <c r="D27" s="19">
        <v>50600</v>
      </c>
      <c r="E27" s="18">
        <v>39350</v>
      </c>
      <c r="F27" s="26">
        <v>37000</v>
      </c>
      <c r="G27" s="18">
        <v>28500</v>
      </c>
      <c r="H27" s="18">
        <v>23800</v>
      </c>
      <c r="I27" s="18">
        <v>19700</v>
      </c>
      <c r="J27" s="18">
        <v>17600</v>
      </c>
      <c r="K27" s="18">
        <v>15500</v>
      </c>
      <c r="L27" s="18">
        <v>28500</v>
      </c>
      <c r="M27" s="17">
        <v>29600</v>
      </c>
      <c r="N27" s="17">
        <v>30200</v>
      </c>
      <c r="O27" s="17">
        <v>29000</v>
      </c>
      <c r="P27" s="16">
        <v>29400</v>
      </c>
      <c r="Q27" s="15">
        <v>30500</v>
      </c>
      <c r="R27" s="15">
        <v>29900</v>
      </c>
    </row>
    <row r="28" spans="1:18" x14ac:dyDescent="0.15">
      <c r="A28" s="29"/>
      <c r="B28" s="29"/>
      <c r="C28" s="20" t="s">
        <v>16</v>
      </c>
      <c r="D28" s="19">
        <v>88400</v>
      </c>
      <c r="E28" s="18">
        <v>66900</v>
      </c>
      <c r="F28" s="26">
        <v>62700</v>
      </c>
      <c r="G28" s="18">
        <v>46000</v>
      </c>
      <c r="H28" s="18">
        <v>38600</v>
      </c>
      <c r="I28" s="18">
        <v>33000</v>
      </c>
      <c r="J28" s="18">
        <v>33800</v>
      </c>
      <c r="K28" s="18">
        <v>31100</v>
      </c>
      <c r="L28" s="18">
        <v>57000</v>
      </c>
      <c r="M28" s="17">
        <v>59200</v>
      </c>
      <c r="N28" s="17">
        <v>60400</v>
      </c>
      <c r="O28" s="17">
        <f>O26+O27</f>
        <v>58000</v>
      </c>
      <c r="P28" s="16">
        <v>57000</v>
      </c>
      <c r="Q28" s="15">
        <v>59200</v>
      </c>
      <c r="R28" s="15">
        <v>60200</v>
      </c>
    </row>
    <row r="29" spans="1:18" ht="6.75" customHeight="1" x14ac:dyDescent="0.15">
      <c r="A29" s="29"/>
      <c r="B29" s="29"/>
      <c r="C29" s="33"/>
      <c r="D29" s="19"/>
      <c r="E29" s="18"/>
      <c r="F29" s="26"/>
      <c r="G29" s="18"/>
      <c r="H29" s="18"/>
      <c r="I29" s="18"/>
      <c r="J29" s="18"/>
      <c r="K29" s="18"/>
      <c r="L29" s="18"/>
      <c r="M29" s="17"/>
      <c r="N29" s="17"/>
      <c r="O29" s="17"/>
      <c r="P29" s="16"/>
      <c r="Q29" s="15"/>
      <c r="R29" s="15"/>
    </row>
    <row r="30" spans="1:18" x14ac:dyDescent="0.15">
      <c r="A30" s="29" t="s">
        <v>30</v>
      </c>
      <c r="B30" s="29"/>
      <c r="C30" s="31" t="s">
        <v>18</v>
      </c>
      <c r="D30" s="19">
        <v>251100</v>
      </c>
      <c r="E30" s="18">
        <v>242100</v>
      </c>
      <c r="F30" s="26">
        <v>261400</v>
      </c>
      <c r="G30" s="18">
        <v>264600</v>
      </c>
      <c r="H30" s="18">
        <v>264600</v>
      </c>
      <c r="I30" s="18">
        <v>273600</v>
      </c>
      <c r="J30" s="25">
        <v>257300</v>
      </c>
      <c r="K30" s="18">
        <v>181400</v>
      </c>
      <c r="L30" s="18">
        <v>242500</v>
      </c>
      <c r="M30" s="17">
        <v>310300</v>
      </c>
      <c r="N30" s="17">
        <v>233800</v>
      </c>
      <c r="O30" s="17">
        <v>229300</v>
      </c>
      <c r="P30" s="16">
        <v>227700</v>
      </c>
      <c r="Q30" s="15">
        <v>235800</v>
      </c>
      <c r="R30" s="15">
        <v>242200</v>
      </c>
    </row>
    <row r="31" spans="1:18" x14ac:dyDescent="0.15">
      <c r="A31" s="29"/>
      <c r="B31" s="29"/>
      <c r="C31" s="31" t="s">
        <v>17</v>
      </c>
      <c r="D31" s="19">
        <v>450900</v>
      </c>
      <c r="E31" s="18">
        <v>439700</v>
      </c>
      <c r="F31" s="26">
        <v>474800</v>
      </c>
      <c r="G31" s="18">
        <v>479700</v>
      </c>
      <c r="H31" s="18">
        <v>472400</v>
      </c>
      <c r="I31" s="18">
        <v>487500</v>
      </c>
      <c r="J31" s="25">
        <v>462900</v>
      </c>
      <c r="K31" s="18">
        <v>335500</v>
      </c>
      <c r="L31" s="18">
        <v>467600</v>
      </c>
      <c r="M31" s="17">
        <v>685000</v>
      </c>
      <c r="N31" s="17">
        <v>528400</v>
      </c>
      <c r="O31" s="17">
        <v>516400</v>
      </c>
      <c r="P31" s="16">
        <v>512900</v>
      </c>
      <c r="Q31" s="15">
        <v>537000</v>
      </c>
      <c r="R31" s="15">
        <v>545500</v>
      </c>
    </row>
    <row r="32" spans="1:18" x14ac:dyDescent="0.15">
      <c r="A32" s="29"/>
      <c r="B32" s="29"/>
      <c r="C32" s="20" t="s">
        <v>16</v>
      </c>
      <c r="D32" s="19">
        <v>702000</v>
      </c>
      <c r="E32" s="18">
        <v>681800</v>
      </c>
      <c r="F32" s="26">
        <v>736200</v>
      </c>
      <c r="G32" s="18">
        <v>744300</v>
      </c>
      <c r="H32" s="18">
        <v>737000</v>
      </c>
      <c r="I32" s="18">
        <v>761100</v>
      </c>
      <c r="J32" s="18">
        <v>720200</v>
      </c>
      <c r="K32" s="18">
        <v>516900</v>
      </c>
      <c r="L32" s="18">
        <v>710100</v>
      </c>
      <c r="M32" s="17">
        <v>995300</v>
      </c>
      <c r="N32" s="17">
        <v>762200</v>
      </c>
      <c r="O32" s="17">
        <f>O30+O31</f>
        <v>745700</v>
      </c>
      <c r="P32" s="16">
        <v>740600</v>
      </c>
      <c r="Q32" s="15">
        <v>772800</v>
      </c>
      <c r="R32" s="15">
        <v>787700</v>
      </c>
    </row>
    <row r="33" spans="1:18" ht="6.75" customHeight="1" x14ac:dyDescent="0.15">
      <c r="A33" s="29"/>
      <c r="B33" s="29"/>
      <c r="C33" s="27"/>
      <c r="D33" s="19"/>
      <c r="E33" s="18"/>
      <c r="F33" s="26"/>
      <c r="G33" s="18"/>
      <c r="H33" s="18"/>
      <c r="I33" s="18"/>
      <c r="J33" s="18"/>
      <c r="K33" s="18"/>
      <c r="L33" s="18"/>
      <c r="M33" s="17"/>
      <c r="N33" s="17"/>
      <c r="O33" s="23"/>
      <c r="P33" s="16"/>
      <c r="Q33" s="30"/>
      <c r="R33" s="30"/>
    </row>
    <row r="34" spans="1:18" x14ac:dyDescent="0.15">
      <c r="A34" s="29" t="s">
        <v>29</v>
      </c>
      <c r="B34" s="29"/>
      <c r="C34" s="31" t="s">
        <v>18</v>
      </c>
      <c r="D34" s="19">
        <v>33850</v>
      </c>
      <c r="E34" s="18">
        <v>24400</v>
      </c>
      <c r="F34" s="26">
        <v>39100</v>
      </c>
      <c r="G34" s="18">
        <v>27300</v>
      </c>
      <c r="H34" s="18">
        <v>19300</v>
      </c>
      <c r="I34" s="18">
        <v>25100</v>
      </c>
      <c r="J34" s="25" t="s">
        <v>15</v>
      </c>
      <c r="K34" s="25" t="s">
        <v>28</v>
      </c>
      <c r="L34" s="25" t="s">
        <v>28</v>
      </c>
      <c r="M34" s="25" t="s">
        <v>28</v>
      </c>
      <c r="N34" s="25" t="s">
        <v>15</v>
      </c>
      <c r="O34" s="23" t="s">
        <v>15</v>
      </c>
      <c r="P34" s="23" t="s">
        <v>15</v>
      </c>
      <c r="Q34" s="32" t="s">
        <v>15</v>
      </c>
      <c r="R34" s="32" t="s">
        <v>28</v>
      </c>
    </row>
    <row r="35" spans="1:18" x14ac:dyDescent="0.15">
      <c r="A35" s="29"/>
      <c r="B35" s="29"/>
      <c r="C35" s="31" t="s">
        <v>17</v>
      </c>
      <c r="D35" s="19">
        <v>16400</v>
      </c>
      <c r="E35" s="18">
        <v>17400</v>
      </c>
      <c r="F35" s="26">
        <v>23100</v>
      </c>
      <c r="G35" s="18">
        <v>39300</v>
      </c>
      <c r="H35" s="18">
        <v>24200</v>
      </c>
      <c r="I35" s="18">
        <v>12900</v>
      </c>
      <c r="J35" s="25" t="s">
        <v>15</v>
      </c>
      <c r="K35" s="25" t="s">
        <v>28</v>
      </c>
      <c r="L35" s="25" t="s">
        <v>28</v>
      </c>
      <c r="M35" s="25" t="s">
        <v>28</v>
      </c>
      <c r="N35" s="25" t="s">
        <v>15</v>
      </c>
      <c r="O35" s="23" t="s">
        <v>15</v>
      </c>
      <c r="P35" s="23" t="s">
        <v>15</v>
      </c>
      <c r="Q35" s="32" t="s">
        <v>15</v>
      </c>
      <c r="R35" s="32" t="s">
        <v>28</v>
      </c>
    </row>
    <row r="36" spans="1:18" x14ac:dyDescent="0.15">
      <c r="A36" s="29"/>
      <c r="B36" s="29"/>
      <c r="C36" s="20" t="s">
        <v>16</v>
      </c>
      <c r="D36" s="19">
        <v>50250</v>
      </c>
      <c r="E36" s="18">
        <v>41800</v>
      </c>
      <c r="F36" s="26">
        <v>62200</v>
      </c>
      <c r="G36" s="18">
        <v>66600</v>
      </c>
      <c r="H36" s="18">
        <v>43500</v>
      </c>
      <c r="I36" s="18">
        <v>38000</v>
      </c>
      <c r="J36" s="25" t="s">
        <v>15</v>
      </c>
      <c r="K36" s="25" t="s">
        <v>28</v>
      </c>
      <c r="L36" s="25" t="s">
        <v>28</v>
      </c>
      <c r="M36" s="25" t="s">
        <v>28</v>
      </c>
      <c r="N36" s="25" t="s">
        <v>15</v>
      </c>
      <c r="O36" s="23" t="s">
        <v>15</v>
      </c>
      <c r="P36" s="23" t="s">
        <v>15</v>
      </c>
      <c r="Q36" s="32" t="s">
        <v>15</v>
      </c>
      <c r="R36" s="32" t="s">
        <v>28</v>
      </c>
    </row>
    <row r="37" spans="1:18" ht="6.75" customHeight="1" x14ac:dyDescent="0.15">
      <c r="A37" s="29"/>
      <c r="B37" s="29"/>
      <c r="C37" s="27"/>
      <c r="D37" s="19"/>
      <c r="E37" s="18"/>
      <c r="F37" s="26"/>
      <c r="G37" s="18"/>
      <c r="H37" s="18"/>
      <c r="I37" s="18"/>
      <c r="J37" s="18"/>
      <c r="K37" s="18"/>
      <c r="L37" s="18"/>
      <c r="M37" s="17"/>
      <c r="N37" s="17"/>
      <c r="O37" s="17"/>
      <c r="P37" s="16"/>
      <c r="Q37" s="30"/>
      <c r="R37" s="30"/>
    </row>
    <row r="38" spans="1:18" x14ac:dyDescent="0.15">
      <c r="A38" s="29" t="s">
        <v>27</v>
      </c>
      <c r="B38" s="29"/>
      <c r="C38" s="31" t="s">
        <v>18</v>
      </c>
      <c r="D38" s="19">
        <v>21300</v>
      </c>
      <c r="E38" s="18">
        <v>17300</v>
      </c>
      <c r="F38" s="26">
        <v>19800</v>
      </c>
      <c r="G38" s="18">
        <v>21400</v>
      </c>
      <c r="H38" s="18">
        <v>22100</v>
      </c>
      <c r="I38" s="18">
        <v>22400</v>
      </c>
      <c r="J38" s="18">
        <v>21900</v>
      </c>
      <c r="K38" s="18">
        <v>33800</v>
      </c>
      <c r="L38" s="18">
        <v>33900</v>
      </c>
      <c r="M38" s="17">
        <v>37500</v>
      </c>
      <c r="N38" s="17">
        <v>42200</v>
      </c>
      <c r="O38" s="17">
        <v>44500</v>
      </c>
      <c r="P38" s="16">
        <v>35800</v>
      </c>
      <c r="Q38" s="15">
        <v>34100</v>
      </c>
      <c r="R38" s="15">
        <v>31100</v>
      </c>
    </row>
    <row r="39" spans="1:18" x14ac:dyDescent="0.15">
      <c r="A39" s="29"/>
      <c r="B39" s="29"/>
      <c r="C39" s="31" t="s">
        <v>17</v>
      </c>
      <c r="D39" s="19">
        <v>7000</v>
      </c>
      <c r="E39" s="18">
        <v>11400</v>
      </c>
      <c r="F39" s="26">
        <v>8300</v>
      </c>
      <c r="G39" s="18">
        <v>8500</v>
      </c>
      <c r="H39" s="18">
        <v>8400</v>
      </c>
      <c r="I39" s="18">
        <v>8900</v>
      </c>
      <c r="J39" s="18">
        <v>8700</v>
      </c>
      <c r="K39" s="18">
        <v>8500</v>
      </c>
      <c r="L39" s="18">
        <v>8500</v>
      </c>
      <c r="M39" s="17">
        <v>9500</v>
      </c>
      <c r="N39" s="17">
        <v>10600</v>
      </c>
      <c r="O39" s="17">
        <v>11400</v>
      </c>
      <c r="P39" s="16">
        <v>9100</v>
      </c>
      <c r="Q39" s="15">
        <v>8700</v>
      </c>
      <c r="R39" s="15">
        <v>7800</v>
      </c>
    </row>
    <row r="40" spans="1:18" x14ac:dyDescent="0.15">
      <c r="A40" s="29"/>
      <c r="B40" s="29"/>
      <c r="C40" s="20" t="s">
        <v>16</v>
      </c>
      <c r="D40" s="19">
        <v>28300</v>
      </c>
      <c r="E40" s="18">
        <v>28700</v>
      </c>
      <c r="F40" s="26">
        <v>28100</v>
      </c>
      <c r="G40" s="18">
        <v>29900</v>
      </c>
      <c r="H40" s="18">
        <v>30500</v>
      </c>
      <c r="I40" s="18">
        <v>31300</v>
      </c>
      <c r="J40" s="18">
        <v>30600</v>
      </c>
      <c r="K40" s="18">
        <v>42300</v>
      </c>
      <c r="L40" s="18">
        <v>42400</v>
      </c>
      <c r="M40" s="17">
        <v>47000</v>
      </c>
      <c r="N40" s="17">
        <v>52800</v>
      </c>
      <c r="O40" s="17">
        <f>O38+O39</f>
        <v>55900</v>
      </c>
      <c r="P40" s="16">
        <v>44900</v>
      </c>
      <c r="Q40" s="15">
        <v>42800</v>
      </c>
      <c r="R40" s="15">
        <v>38900</v>
      </c>
    </row>
    <row r="41" spans="1:18" ht="6.75" customHeight="1" x14ac:dyDescent="0.15">
      <c r="A41" s="29"/>
      <c r="B41" s="29"/>
      <c r="C41" s="27"/>
      <c r="D41" s="19"/>
      <c r="E41" s="18"/>
      <c r="F41" s="26"/>
      <c r="G41" s="18"/>
      <c r="H41" s="18"/>
      <c r="I41" s="18"/>
      <c r="J41" s="18"/>
      <c r="K41" s="18"/>
      <c r="L41" s="18"/>
      <c r="M41" s="17"/>
      <c r="N41" s="17"/>
      <c r="O41" s="17"/>
      <c r="P41" s="16"/>
      <c r="Q41" s="30"/>
      <c r="R41" s="30"/>
    </row>
    <row r="42" spans="1:18" x14ac:dyDescent="0.15">
      <c r="A42" s="29" t="s">
        <v>26</v>
      </c>
      <c r="B42" s="29"/>
      <c r="C42" s="31" t="s">
        <v>18</v>
      </c>
      <c r="D42" s="19">
        <v>69300</v>
      </c>
      <c r="E42" s="18">
        <v>49800</v>
      </c>
      <c r="F42" s="26">
        <v>100800</v>
      </c>
      <c r="G42" s="18">
        <v>81100</v>
      </c>
      <c r="H42" s="18">
        <v>61000</v>
      </c>
      <c r="I42" s="18">
        <v>69800</v>
      </c>
      <c r="J42" s="18">
        <v>62800</v>
      </c>
      <c r="K42" s="18">
        <v>63000</v>
      </c>
      <c r="L42" s="18">
        <v>74600</v>
      </c>
      <c r="M42" s="17">
        <v>59500</v>
      </c>
      <c r="N42" s="17">
        <v>65800</v>
      </c>
      <c r="O42" s="17">
        <v>66000</v>
      </c>
      <c r="P42" s="16">
        <v>82000</v>
      </c>
      <c r="Q42" s="15">
        <v>67600</v>
      </c>
      <c r="R42" s="15">
        <v>57900</v>
      </c>
    </row>
    <row r="43" spans="1:18" x14ac:dyDescent="0.15">
      <c r="A43" s="29"/>
      <c r="B43" s="29"/>
      <c r="C43" s="31" t="s">
        <v>17</v>
      </c>
      <c r="D43" s="19">
        <v>23700</v>
      </c>
      <c r="E43" s="18">
        <v>44500</v>
      </c>
      <c r="F43" s="26">
        <v>34700</v>
      </c>
      <c r="G43" s="18">
        <v>27300</v>
      </c>
      <c r="H43" s="18">
        <v>22400</v>
      </c>
      <c r="I43" s="18">
        <v>25900</v>
      </c>
      <c r="J43" s="18">
        <v>25200</v>
      </c>
      <c r="K43" s="18">
        <v>16100</v>
      </c>
      <c r="L43" s="18">
        <v>18600</v>
      </c>
      <c r="M43" s="17">
        <v>15000</v>
      </c>
      <c r="N43" s="17">
        <v>16500</v>
      </c>
      <c r="O43" s="17">
        <v>16400</v>
      </c>
      <c r="P43" s="16">
        <v>20500</v>
      </c>
      <c r="Q43" s="15">
        <v>16900</v>
      </c>
      <c r="R43" s="15">
        <v>14500</v>
      </c>
    </row>
    <row r="44" spans="1:18" x14ac:dyDescent="0.15">
      <c r="A44" s="29"/>
      <c r="B44" s="29"/>
      <c r="C44" s="20" t="s">
        <v>16</v>
      </c>
      <c r="D44" s="19">
        <v>93000</v>
      </c>
      <c r="E44" s="18">
        <v>94300</v>
      </c>
      <c r="F44" s="26">
        <v>135500</v>
      </c>
      <c r="G44" s="18">
        <v>108400</v>
      </c>
      <c r="H44" s="18">
        <v>83400</v>
      </c>
      <c r="I44" s="18">
        <v>95700</v>
      </c>
      <c r="J44" s="18">
        <v>88000</v>
      </c>
      <c r="K44" s="18">
        <v>79100</v>
      </c>
      <c r="L44" s="18">
        <v>93200</v>
      </c>
      <c r="M44" s="17">
        <v>74500</v>
      </c>
      <c r="N44" s="17">
        <v>82300</v>
      </c>
      <c r="O44" s="17">
        <f>O42+O43</f>
        <v>82400</v>
      </c>
      <c r="P44" s="16">
        <v>102500</v>
      </c>
      <c r="Q44" s="15">
        <v>84500</v>
      </c>
      <c r="R44" s="15">
        <v>72400</v>
      </c>
    </row>
    <row r="45" spans="1:18" ht="6.75" customHeight="1" x14ac:dyDescent="0.15">
      <c r="A45" s="29"/>
      <c r="B45" s="29"/>
      <c r="C45" s="27"/>
      <c r="D45" s="19"/>
      <c r="E45" s="18"/>
      <c r="F45" s="26"/>
      <c r="G45" s="18"/>
      <c r="H45" s="18"/>
      <c r="I45" s="18"/>
      <c r="J45" s="18"/>
      <c r="K45" s="18"/>
      <c r="L45" s="18"/>
      <c r="M45" s="17"/>
      <c r="N45" s="17"/>
      <c r="O45" s="17"/>
      <c r="P45" s="16"/>
      <c r="Q45" s="30"/>
      <c r="R45" s="30"/>
    </row>
    <row r="46" spans="1:18" x14ac:dyDescent="0.15">
      <c r="A46" s="29" t="s">
        <v>25</v>
      </c>
      <c r="B46" s="29"/>
      <c r="C46" s="31" t="s">
        <v>18</v>
      </c>
      <c r="D46" s="19">
        <v>100400</v>
      </c>
      <c r="E46" s="18">
        <v>79600</v>
      </c>
      <c r="F46" s="26">
        <v>76500</v>
      </c>
      <c r="G46" s="18">
        <v>74400</v>
      </c>
      <c r="H46" s="18">
        <v>72800</v>
      </c>
      <c r="I46" s="18">
        <v>76900</v>
      </c>
      <c r="J46" s="18">
        <v>79300</v>
      </c>
      <c r="K46" s="18">
        <v>56000</v>
      </c>
      <c r="L46" s="18">
        <v>55500</v>
      </c>
      <c r="M46" s="17">
        <v>56300</v>
      </c>
      <c r="N46" s="17">
        <v>60500</v>
      </c>
      <c r="O46" s="17">
        <v>61800</v>
      </c>
      <c r="P46" s="16">
        <v>65100</v>
      </c>
      <c r="Q46" s="15">
        <v>57300</v>
      </c>
      <c r="R46" s="15">
        <v>64500</v>
      </c>
    </row>
    <row r="47" spans="1:18" x14ac:dyDescent="0.15">
      <c r="A47" s="29"/>
      <c r="B47" s="29"/>
      <c r="C47" s="31" t="s">
        <v>17</v>
      </c>
      <c r="D47" s="19">
        <v>41500</v>
      </c>
      <c r="E47" s="18">
        <v>56500</v>
      </c>
      <c r="F47" s="26">
        <v>54800</v>
      </c>
      <c r="G47" s="18">
        <v>53000</v>
      </c>
      <c r="H47" s="18">
        <v>52700</v>
      </c>
      <c r="I47" s="18">
        <v>59200</v>
      </c>
      <c r="J47" s="18">
        <v>59000</v>
      </c>
      <c r="K47" s="18">
        <v>84300</v>
      </c>
      <c r="L47" s="18">
        <v>83400</v>
      </c>
      <c r="M47" s="17">
        <v>84400</v>
      </c>
      <c r="N47" s="17">
        <v>90800</v>
      </c>
      <c r="O47" s="17">
        <v>92700</v>
      </c>
      <c r="P47" s="16">
        <v>97200</v>
      </c>
      <c r="Q47" s="15">
        <v>85800</v>
      </c>
      <c r="R47" s="15">
        <v>96900</v>
      </c>
    </row>
    <row r="48" spans="1:18" x14ac:dyDescent="0.15">
      <c r="A48" s="29"/>
      <c r="B48" s="29"/>
      <c r="C48" s="20" t="s">
        <v>16</v>
      </c>
      <c r="D48" s="19">
        <v>141900</v>
      </c>
      <c r="E48" s="18">
        <v>136100</v>
      </c>
      <c r="F48" s="26">
        <v>131300</v>
      </c>
      <c r="G48" s="18">
        <v>127400</v>
      </c>
      <c r="H48" s="18">
        <v>125500</v>
      </c>
      <c r="I48" s="18">
        <v>136100</v>
      </c>
      <c r="J48" s="18">
        <v>138300</v>
      </c>
      <c r="K48" s="18">
        <v>140300</v>
      </c>
      <c r="L48" s="18">
        <v>138900</v>
      </c>
      <c r="M48" s="17">
        <v>140700</v>
      </c>
      <c r="N48" s="17">
        <v>151300</v>
      </c>
      <c r="O48" s="17">
        <f>O46+O47</f>
        <v>154500</v>
      </c>
      <c r="P48" s="16">
        <v>162300</v>
      </c>
      <c r="Q48" s="15">
        <v>143100</v>
      </c>
      <c r="R48" s="15">
        <v>161400</v>
      </c>
    </row>
    <row r="49" spans="1:18" ht="6.75" customHeight="1" x14ac:dyDescent="0.15">
      <c r="A49" s="29"/>
      <c r="B49" s="29"/>
      <c r="C49" s="27"/>
      <c r="D49" s="19"/>
      <c r="E49" s="18"/>
      <c r="F49" s="26"/>
      <c r="G49" s="18"/>
      <c r="H49" s="18"/>
      <c r="I49" s="18"/>
      <c r="J49" s="18"/>
      <c r="K49" s="18"/>
      <c r="L49" s="18"/>
      <c r="M49" s="17"/>
      <c r="N49" s="17"/>
      <c r="O49" s="17"/>
      <c r="P49" s="16"/>
      <c r="Q49" s="30"/>
      <c r="R49" s="30"/>
    </row>
    <row r="50" spans="1:18" x14ac:dyDescent="0.15">
      <c r="A50" s="29" t="s">
        <v>24</v>
      </c>
      <c r="B50" s="29"/>
      <c r="C50" s="31" t="s">
        <v>18</v>
      </c>
      <c r="D50" s="19">
        <v>7800</v>
      </c>
      <c r="E50" s="18">
        <v>7400</v>
      </c>
      <c r="F50" s="26">
        <v>7500</v>
      </c>
      <c r="G50" s="18">
        <v>7300</v>
      </c>
      <c r="H50" s="18">
        <v>20900</v>
      </c>
      <c r="I50" s="18">
        <v>10400</v>
      </c>
      <c r="J50" s="18">
        <v>10100</v>
      </c>
      <c r="K50" s="18">
        <v>12100</v>
      </c>
      <c r="L50" s="18">
        <v>10400</v>
      </c>
      <c r="M50" s="17">
        <v>10400</v>
      </c>
      <c r="N50" s="17">
        <v>11000</v>
      </c>
      <c r="O50" s="17">
        <v>10400</v>
      </c>
      <c r="P50" s="16">
        <v>12200</v>
      </c>
      <c r="Q50" s="15">
        <v>12800</v>
      </c>
      <c r="R50" s="15">
        <v>10700</v>
      </c>
    </row>
    <row r="51" spans="1:18" x14ac:dyDescent="0.15">
      <c r="A51" s="24"/>
      <c r="B51" s="24"/>
      <c r="C51" s="31" t="s">
        <v>17</v>
      </c>
      <c r="D51" s="19">
        <v>4600</v>
      </c>
      <c r="E51" s="18">
        <v>4800</v>
      </c>
      <c r="F51" s="26">
        <v>4600</v>
      </c>
      <c r="G51" s="18">
        <v>4800</v>
      </c>
      <c r="H51" s="18">
        <v>7200</v>
      </c>
      <c r="I51" s="18">
        <v>7600</v>
      </c>
      <c r="J51" s="18">
        <v>7600</v>
      </c>
      <c r="K51" s="18">
        <v>8100</v>
      </c>
      <c r="L51" s="18">
        <v>7600</v>
      </c>
      <c r="M51" s="17">
        <v>7800</v>
      </c>
      <c r="N51" s="17">
        <v>7700</v>
      </c>
      <c r="O51" s="17">
        <v>7900</v>
      </c>
      <c r="P51" s="16">
        <v>5500</v>
      </c>
      <c r="Q51" s="15">
        <v>5600</v>
      </c>
      <c r="R51" s="15">
        <v>7700</v>
      </c>
    </row>
    <row r="52" spans="1:18" x14ac:dyDescent="0.15">
      <c r="A52" s="29"/>
      <c r="B52" s="29"/>
      <c r="C52" s="20" t="s">
        <v>16</v>
      </c>
      <c r="D52" s="19">
        <v>12400</v>
      </c>
      <c r="E52" s="18">
        <v>12200</v>
      </c>
      <c r="F52" s="26">
        <v>12100</v>
      </c>
      <c r="G52" s="18">
        <v>12100</v>
      </c>
      <c r="H52" s="18">
        <v>28100</v>
      </c>
      <c r="I52" s="18">
        <v>18000</v>
      </c>
      <c r="J52" s="18">
        <v>17700</v>
      </c>
      <c r="K52" s="18">
        <v>20200</v>
      </c>
      <c r="L52" s="18">
        <v>18000</v>
      </c>
      <c r="M52" s="17">
        <v>18200</v>
      </c>
      <c r="N52" s="17">
        <v>18700</v>
      </c>
      <c r="O52" s="17">
        <f>O50+O51</f>
        <v>18300</v>
      </c>
      <c r="P52" s="16">
        <v>17700</v>
      </c>
      <c r="Q52" s="15">
        <v>18400</v>
      </c>
      <c r="R52" s="15">
        <v>18400</v>
      </c>
    </row>
    <row r="53" spans="1:18" ht="6.75" customHeight="1" x14ac:dyDescent="0.15">
      <c r="A53" s="29"/>
      <c r="B53" s="29"/>
      <c r="C53" s="20"/>
      <c r="D53" s="18"/>
      <c r="E53" s="18"/>
      <c r="F53" s="26"/>
      <c r="G53" s="18"/>
      <c r="H53" s="18"/>
      <c r="I53" s="18"/>
      <c r="J53" s="18"/>
      <c r="K53" s="18"/>
      <c r="L53" s="18"/>
      <c r="M53" s="17"/>
      <c r="N53" s="17"/>
      <c r="O53" s="17"/>
      <c r="P53" s="16"/>
      <c r="Q53" s="30"/>
      <c r="R53" s="30"/>
    </row>
    <row r="54" spans="1:18" x14ac:dyDescent="0.15">
      <c r="A54" s="29" t="s">
        <v>23</v>
      </c>
      <c r="B54" s="29"/>
      <c r="C54" s="31" t="s">
        <v>18</v>
      </c>
      <c r="D54" s="25" t="s">
        <v>15</v>
      </c>
      <c r="E54" s="25" t="s">
        <v>15</v>
      </c>
      <c r="F54" s="25" t="s">
        <v>15</v>
      </c>
      <c r="G54" s="25" t="s">
        <v>15</v>
      </c>
      <c r="H54" s="25" t="s">
        <v>15</v>
      </c>
      <c r="I54" s="25" t="s">
        <v>15</v>
      </c>
      <c r="J54" s="18">
        <v>42800</v>
      </c>
      <c r="K54" s="18">
        <v>34600</v>
      </c>
      <c r="L54" s="18">
        <v>43000</v>
      </c>
      <c r="M54" s="17">
        <v>70700</v>
      </c>
      <c r="N54" s="17">
        <v>102300</v>
      </c>
      <c r="O54" s="17">
        <v>92700</v>
      </c>
      <c r="P54" s="16">
        <v>88900</v>
      </c>
      <c r="Q54" s="15">
        <v>91900</v>
      </c>
      <c r="R54" s="15">
        <v>85700</v>
      </c>
    </row>
    <row r="55" spans="1:18" x14ac:dyDescent="0.15">
      <c r="A55" s="29"/>
      <c r="B55" s="29"/>
      <c r="C55" s="31" t="s">
        <v>17</v>
      </c>
      <c r="D55" s="25" t="s">
        <v>15</v>
      </c>
      <c r="E55" s="25" t="s">
        <v>15</v>
      </c>
      <c r="F55" s="25" t="s">
        <v>15</v>
      </c>
      <c r="G55" s="25" t="s">
        <v>15</v>
      </c>
      <c r="H55" s="25" t="s">
        <v>15</v>
      </c>
      <c r="I55" s="25" t="s">
        <v>15</v>
      </c>
      <c r="J55" s="18">
        <v>18300</v>
      </c>
      <c r="K55" s="18">
        <v>14900</v>
      </c>
      <c r="L55" s="18">
        <v>18400</v>
      </c>
      <c r="M55" s="17">
        <v>30300</v>
      </c>
      <c r="N55" s="17">
        <v>44000</v>
      </c>
      <c r="O55" s="17">
        <v>39600</v>
      </c>
      <c r="P55" s="16">
        <v>38100</v>
      </c>
      <c r="Q55" s="15">
        <v>39100</v>
      </c>
      <c r="R55" s="15">
        <v>36400</v>
      </c>
    </row>
    <row r="56" spans="1:18" x14ac:dyDescent="0.15">
      <c r="A56" s="29"/>
      <c r="B56" s="29"/>
      <c r="C56" s="20" t="s">
        <v>16</v>
      </c>
      <c r="D56" s="25" t="s">
        <v>15</v>
      </c>
      <c r="E56" s="25" t="s">
        <v>15</v>
      </c>
      <c r="F56" s="25" t="s">
        <v>15</v>
      </c>
      <c r="G56" s="25" t="s">
        <v>15</v>
      </c>
      <c r="H56" s="25" t="s">
        <v>15</v>
      </c>
      <c r="I56" s="25" t="s">
        <v>15</v>
      </c>
      <c r="J56" s="18">
        <v>61100</v>
      </c>
      <c r="K56" s="18">
        <v>49500</v>
      </c>
      <c r="L56" s="18">
        <v>61400</v>
      </c>
      <c r="M56" s="17">
        <v>101000</v>
      </c>
      <c r="N56" s="17">
        <v>146300</v>
      </c>
      <c r="O56" s="17">
        <f>O54+O55</f>
        <v>132300</v>
      </c>
      <c r="P56" s="16">
        <v>127000</v>
      </c>
      <c r="Q56" s="15">
        <v>131000</v>
      </c>
      <c r="R56" s="15">
        <v>122100</v>
      </c>
    </row>
    <row r="57" spans="1:18" ht="6.75" customHeight="1" x14ac:dyDescent="0.15">
      <c r="A57" s="29"/>
      <c r="B57" s="29"/>
      <c r="C57" s="20"/>
      <c r="D57" s="18"/>
      <c r="E57" s="18"/>
      <c r="F57" s="26"/>
      <c r="G57" s="18"/>
      <c r="H57" s="18"/>
      <c r="I57" s="18"/>
      <c r="J57" s="18"/>
      <c r="K57" s="18"/>
      <c r="L57" s="18"/>
      <c r="M57" s="17"/>
      <c r="N57" s="17"/>
      <c r="O57" s="17"/>
      <c r="P57" s="16"/>
      <c r="Q57" s="30"/>
      <c r="R57" s="30"/>
    </row>
    <row r="58" spans="1:18" x14ac:dyDescent="0.15">
      <c r="A58" s="29" t="s">
        <v>22</v>
      </c>
      <c r="B58" s="29"/>
      <c r="C58" s="31" t="s">
        <v>18</v>
      </c>
      <c r="D58" s="25" t="s">
        <v>15</v>
      </c>
      <c r="E58" s="25" t="s">
        <v>15</v>
      </c>
      <c r="F58" s="25" t="s">
        <v>15</v>
      </c>
      <c r="G58" s="25" t="s">
        <v>15</v>
      </c>
      <c r="H58" s="25" t="s">
        <v>15</v>
      </c>
      <c r="I58" s="25" t="s">
        <v>15</v>
      </c>
      <c r="J58" s="18">
        <v>233700</v>
      </c>
      <c r="K58" s="18">
        <v>243700</v>
      </c>
      <c r="L58" s="18">
        <v>274000</v>
      </c>
      <c r="M58" s="17">
        <v>292800</v>
      </c>
      <c r="N58" s="17">
        <v>287700</v>
      </c>
      <c r="O58" s="17">
        <v>291300</v>
      </c>
      <c r="P58" s="16">
        <v>285300</v>
      </c>
      <c r="Q58" s="15">
        <v>271400</v>
      </c>
      <c r="R58" s="15">
        <v>252000</v>
      </c>
    </row>
    <row r="59" spans="1:18" x14ac:dyDescent="0.15">
      <c r="A59" s="29"/>
      <c r="B59" s="29"/>
      <c r="C59" s="31" t="s">
        <v>17</v>
      </c>
      <c r="D59" s="25" t="s">
        <v>15</v>
      </c>
      <c r="E59" s="25" t="s">
        <v>15</v>
      </c>
      <c r="F59" s="25" t="s">
        <v>15</v>
      </c>
      <c r="G59" s="25" t="s">
        <v>15</v>
      </c>
      <c r="H59" s="25" t="s">
        <v>15</v>
      </c>
      <c r="I59" s="25" t="s">
        <v>15</v>
      </c>
      <c r="J59" s="18">
        <v>100100</v>
      </c>
      <c r="K59" s="18">
        <v>104600</v>
      </c>
      <c r="L59" s="18">
        <v>117500</v>
      </c>
      <c r="M59" s="17">
        <v>116100</v>
      </c>
      <c r="N59" s="17">
        <v>123400</v>
      </c>
      <c r="O59" s="17">
        <v>125000</v>
      </c>
      <c r="P59" s="16">
        <v>122000</v>
      </c>
      <c r="Q59" s="15">
        <v>116600</v>
      </c>
      <c r="R59" s="15">
        <v>108100</v>
      </c>
    </row>
    <row r="60" spans="1:18" x14ac:dyDescent="0.15">
      <c r="A60" s="29"/>
      <c r="B60" s="29"/>
      <c r="C60" s="20" t="s">
        <v>16</v>
      </c>
      <c r="D60" s="25" t="s">
        <v>15</v>
      </c>
      <c r="E60" s="25" t="s">
        <v>15</v>
      </c>
      <c r="F60" s="25" t="s">
        <v>15</v>
      </c>
      <c r="G60" s="25" t="s">
        <v>15</v>
      </c>
      <c r="H60" s="25" t="s">
        <v>15</v>
      </c>
      <c r="I60" s="25" t="s">
        <v>15</v>
      </c>
      <c r="J60" s="18">
        <v>333800</v>
      </c>
      <c r="K60" s="18">
        <v>348300</v>
      </c>
      <c r="L60" s="18">
        <v>391500</v>
      </c>
      <c r="M60" s="17">
        <v>408900</v>
      </c>
      <c r="N60" s="17">
        <v>411100</v>
      </c>
      <c r="O60" s="17">
        <f>O58+O59</f>
        <v>416300</v>
      </c>
      <c r="P60" s="16">
        <v>407300</v>
      </c>
      <c r="Q60" s="15">
        <v>388000</v>
      </c>
      <c r="R60" s="15">
        <v>360100</v>
      </c>
    </row>
    <row r="61" spans="1:18" ht="6.75" customHeight="1" x14ac:dyDescent="0.15">
      <c r="A61" s="29"/>
      <c r="B61" s="29"/>
      <c r="C61" s="20"/>
      <c r="D61" s="18"/>
      <c r="E61" s="18"/>
      <c r="F61" s="26"/>
      <c r="G61" s="18"/>
      <c r="H61" s="18"/>
      <c r="I61" s="18"/>
      <c r="J61" s="18"/>
      <c r="K61" s="18"/>
      <c r="L61" s="18"/>
      <c r="M61" s="17"/>
      <c r="N61" s="17"/>
      <c r="O61" s="17"/>
      <c r="P61" s="16"/>
      <c r="Q61" s="30"/>
      <c r="R61" s="30"/>
    </row>
    <row r="62" spans="1:18" x14ac:dyDescent="0.15">
      <c r="A62" s="29" t="s">
        <v>21</v>
      </c>
      <c r="B62" s="29"/>
      <c r="C62" s="31" t="s">
        <v>18</v>
      </c>
      <c r="D62" s="25" t="s">
        <v>15</v>
      </c>
      <c r="E62" s="25" t="s">
        <v>15</v>
      </c>
      <c r="F62" s="25" t="s">
        <v>15</v>
      </c>
      <c r="G62" s="25" t="s">
        <v>15</v>
      </c>
      <c r="H62" s="25" t="s">
        <v>15</v>
      </c>
      <c r="I62" s="25" t="s">
        <v>15</v>
      </c>
      <c r="J62" s="18">
        <v>181600</v>
      </c>
      <c r="K62" s="18">
        <v>66900</v>
      </c>
      <c r="L62" s="18">
        <v>64300</v>
      </c>
      <c r="M62" s="17">
        <v>80800</v>
      </c>
      <c r="N62" s="17">
        <v>89100</v>
      </c>
      <c r="O62" s="17">
        <v>88600</v>
      </c>
      <c r="P62" s="16">
        <v>96300</v>
      </c>
      <c r="Q62" s="15">
        <v>105400</v>
      </c>
      <c r="R62" s="15">
        <v>107400</v>
      </c>
    </row>
    <row r="63" spans="1:18" x14ac:dyDescent="0.15">
      <c r="A63" s="29"/>
      <c r="B63" s="29"/>
      <c r="C63" s="31" t="s">
        <v>17</v>
      </c>
      <c r="D63" s="25" t="s">
        <v>15</v>
      </c>
      <c r="E63" s="25" t="s">
        <v>15</v>
      </c>
      <c r="F63" s="25" t="s">
        <v>15</v>
      </c>
      <c r="G63" s="25" t="s">
        <v>15</v>
      </c>
      <c r="H63" s="25" t="s">
        <v>15</v>
      </c>
      <c r="I63" s="25" t="s">
        <v>15</v>
      </c>
      <c r="J63" s="18">
        <v>77900</v>
      </c>
      <c r="K63" s="18">
        <v>28900</v>
      </c>
      <c r="L63" s="18">
        <v>27700</v>
      </c>
      <c r="M63" s="17">
        <v>34900</v>
      </c>
      <c r="N63" s="17">
        <v>35200</v>
      </c>
      <c r="O63" s="17">
        <v>38000</v>
      </c>
      <c r="P63" s="16">
        <v>41200</v>
      </c>
      <c r="Q63" s="15">
        <v>45000</v>
      </c>
      <c r="R63" s="15">
        <v>45900</v>
      </c>
    </row>
    <row r="64" spans="1:18" x14ac:dyDescent="0.15">
      <c r="A64" s="29"/>
      <c r="B64" s="29"/>
      <c r="C64" s="20" t="s">
        <v>16</v>
      </c>
      <c r="D64" s="25" t="s">
        <v>15</v>
      </c>
      <c r="E64" s="25" t="s">
        <v>15</v>
      </c>
      <c r="F64" s="25" t="s">
        <v>15</v>
      </c>
      <c r="G64" s="25" t="s">
        <v>15</v>
      </c>
      <c r="H64" s="25" t="s">
        <v>15</v>
      </c>
      <c r="I64" s="25" t="s">
        <v>15</v>
      </c>
      <c r="J64" s="18">
        <v>259500</v>
      </c>
      <c r="K64" s="18">
        <v>95800</v>
      </c>
      <c r="L64" s="18">
        <v>92000</v>
      </c>
      <c r="M64" s="17">
        <v>115700</v>
      </c>
      <c r="N64" s="17">
        <v>124300</v>
      </c>
      <c r="O64" s="17">
        <f>O62+O63</f>
        <v>126600</v>
      </c>
      <c r="P64" s="16">
        <v>137500</v>
      </c>
      <c r="Q64" s="15">
        <v>150400</v>
      </c>
      <c r="R64" s="15">
        <v>153300</v>
      </c>
    </row>
    <row r="65" spans="1:18" ht="6.75" customHeight="1" x14ac:dyDescent="0.15">
      <c r="A65" s="29"/>
      <c r="B65" s="29"/>
      <c r="C65" s="20"/>
      <c r="D65" s="25"/>
      <c r="E65" s="25"/>
      <c r="F65" s="25"/>
      <c r="G65" s="25"/>
      <c r="H65" s="25"/>
      <c r="I65" s="25"/>
      <c r="J65" s="18"/>
      <c r="K65" s="18"/>
      <c r="L65" s="18"/>
      <c r="M65" s="17"/>
      <c r="N65" s="17"/>
      <c r="O65" s="17"/>
      <c r="P65" s="16"/>
      <c r="Q65" s="30"/>
      <c r="R65" s="30"/>
    </row>
    <row r="66" spans="1:18" x14ac:dyDescent="0.15">
      <c r="A66" s="29" t="s">
        <v>20</v>
      </c>
      <c r="B66" s="29"/>
      <c r="C66" s="20" t="s">
        <v>18</v>
      </c>
      <c r="D66" s="25" t="s">
        <v>15</v>
      </c>
      <c r="E66" s="25" t="s">
        <v>15</v>
      </c>
      <c r="F66" s="25" t="s">
        <v>15</v>
      </c>
      <c r="G66" s="25" t="s">
        <v>15</v>
      </c>
      <c r="H66" s="25" t="s">
        <v>15</v>
      </c>
      <c r="I66" s="25" t="s">
        <v>15</v>
      </c>
      <c r="J66" s="25" t="s">
        <v>15</v>
      </c>
      <c r="K66" s="25">
        <v>18400</v>
      </c>
      <c r="L66" s="25">
        <v>20400</v>
      </c>
      <c r="M66" s="23">
        <v>18300</v>
      </c>
      <c r="N66" s="23">
        <v>22800</v>
      </c>
      <c r="O66" s="17">
        <v>20700</v>
      </c>
      <c r="P66" s="16">
        <v>21200</v>
      </c>
      <c r="Q66" s="15">
        <v>23100</v>
      </c>
      <c r="R66" s="15">
        <v>25700</v>
      </c>
    </row>
    <row r="67" spans="1:18" x14ac:dyDescent="0.15">
      <c r="A67" s="29"/>
      <c r="B67" s="29"/>
      <c r="C67" s="20" t="s">
        <v>17</v>
      </c>
      <c r="D67" s="25" t="s">
        <v>15</v>
      </c>
      <c r="E67" s="25" t="s">
        <v>15</v>
      </c>
      <c r="F67" s="25" t="s">
        <v>15</v>
      </c>
      <c r="G67" s="25" t="s">
        <v>15</v>
      </c>
      <c r="H67" s="25" t="s">
        <v>15</v>
      </c>
      <c r="I67" s="25" t="s">
        <v>15</v>
      </c>
      <c r="J67" s="25" t="s">
        <v>15</v>
      </c>
      <c r="K67" s="25">
        <v>4600</v>
      </c>
      <c r="L67" s="25">
        <v>5100</v>
      </c>
      <c r="M67" s="23">
        <v>4700</v>
      </c>
      <c r="N67" s="23">
        <v>5700</v>
      </c>
      <c r="O67" s="17">
        <v>5200</v>
      </c>
      <c r="P67" s="16">
        <v>5200</v>
      </c>
      <c r="Q67" s="15">
        <v>5900</v>
      </c>
      <c r="R67" s="15">
        <v>6500</v>
      </c>
    </row>
    <row r="68" spans="1:18" x14ac:dyDescent="0.15">
      <c r="A68" s="29"/>
      <c r="B68" s="29"/>
      <c r="C68" s="20" t="s">
        <v>16</v>
      </c>
      <c r="D68" s="25" t="s">
        <v>15</v>
      </c>
      <c r="E68" s="25" t="s">
        <v>15</v>
      </c>
      <c r="F68" s="25" t="s">
        <v>15</v>
      </c>
      <c r="G68" s="25" t="s">
        <v>15</v>
      </c>
      <c r="H68" s="25" t="s">
        <v>15</v>
      </c>
      <c r="I68" s="25" t="s">
        <v>15</v>
      </c>
      <c r="J68" s="25" t="s">
        <v>15</v>
      </c>
      <c r="K68" s="25">
        <v>23000</v>
      </c>
      <c r="L68" s="25">
        <v>25500</v>
      </c>
      <c r="M68" s="23">
        <v>23000</v>
      </c>
      <c r="N68" s="23">
        <v>28500</v>
      </c>
      <c r="O68" s="17">
        <f>O66+O67</f>
        <v>25900</v>
      </c>
      <c r="P68" s="16">
        <v>26400</v>
      </c>
      <c r="Q68" s="15">
        <v>29000</v>
      </c>
      <c r="R68" s="15">
        <v>32200</v>
      </c>
    </row>
    <row r="69" spans="1:18" ht="6.75" customHeight="1" x14ac:dyDescent="0.15">
      <c r="A69" s="29"/>
      <c r="B69" s="29"/>
      <c r="C69" s="20"/>
      <c r="D69" s="25"/>
      <c r="E69" s="25"/>
      <c r="F69" s="25"/>
      <c r="G69" s="25"/>
      <c r="H69" s="25"/>
      <c r="I69" s="25"/>
      <c r="J69" s="25"/>
      <c r="K69" s="25"/>
      <c r="L69" s="25"/>
      <c r="M69" s="23"/>
      <c r="N69" s="23"/>
      <c r="O69" s="17"/>
      <c r="P69" s="16"/>
      <c r="Q69" s="30"/>
      <c r="R69" s="30"/>
    </row>
    <row r="70" spans="1:18" x14ac:dyDescent="0.15">
      <c r="A70" s="29" t="s">
        <v>19</v>
      </c>
      <c r="B70" s="29"/>
      <c r="C70" s="20" t="s">
        <v>18</v>
      </c>
      <c r="D70" s="25" t="s">
        <v>15</v>
      </c>
      <c r="E70" s="25" t="s">
        <v>15</v>
      </c>
      <c r="F70" s="25" t="s">
        <v>15</v>
      </c>
      <c r="G70" s="25" t="s">
        <v>15</v>
      </c>
      <c r="H70" s="25" t="s">
        <v>15</v>
      </c>
      <c r="I70" s="25" t="s">
        <v>15</v>
      </c>
      <c r="J70" s="25" t="s">
        <v>15</v>
      </c>
      <c r="K70" s="25">
        <v>16700</v>
      </c>
      <c r="L70" s="25">
        <v>17800</v>
      </c>
      <c r="M70" s="23">
        <v>24200</v>
      </c>
      <c r="N70" s="23">
        <v>21200</v>
      </c>
      <c r="O70" s="17">
        <v>19700</v>
      </c>
      <c r="P70" s="16">
        <v>20900</v>
      </c>
      <c r="Q70" s="15">
        <v>20200</v>
      </c>
      <c r="R70" s="15">
        <v>18100</v>
      </c>
    </row>
    <row r="71" spans="1:18" x14ac:dyDescent="0.15">
      <c r="A71" s="29"/>
      <c r="B71" s="29"/>
      <c r="C71" s="20" t="s">
        <v>17</v>
      </c>
      <c r="D71" s="25" t="s">
        <v>15</v>
      </c>
      <c r="E71" s="25" t="s">
        <v>15</v>
      </c>
      <c r="F71" s="25" t="s">
        <v>15</v>
      </c>
      <c r="G71" s="25" t="s">
        <v>15</v>
      </c>
      <c r="H71" s="25" t="s">
        <v>15</v>
      </c>
      <c r="I71" s="25" t="s">
        <v>15</v>
      </c>
      <c r="J71" s="25" t="s">
        <v>15</v>
      </c>
      <c r="K71" s="25">
        <v>4200</v>
      </c>
      <c r="L71" s="25">
        <v>4400</v>
      </c>
      <c r="M71" s="23">
        <v>6000</v>
      </c>
      <c r="N71" s="23">
        <v>5300</v>
      </c>
      <c r="O71" s="17">
        <v>4900</v>
      </c>
      <c r="P71" s="16">
        <v>5200</v>
      </c>
      <c r="Q71" s="15">
        <v>5000</v>
      </c>
      <c r="R71" s="15">
        <v>4500</v>
      </c>
    </row>
    <row r="72" spans="1:18" x14ac:dyDescent="0.15">
      <c r="A72" s="29"/>
      <c r="B72" s="29"/>
      <c r="C72" s="20" t="s">
        <v>16</v>
      </c>
      <c r="D72" s="25" t="s">
        <v>15</v>
      </c>
      <c r="E72" s="25" t="s">
        <v>15</v>
      </c>
      <c r="F72" s="25" t="s">
        <v>15</v>
      </c>
      <c r="G72" s="25" t="s">
        <v>15</v>
      </c>
      <c r="H72" s="25" t="s">
        <v>15</v>
      </c>
      <c r="I72" s="25" t="s">
        <v>15</v>
      </c>
      <c r="J72" s="25" t="s">
        <v>15</v>
      </c>
      <c r="K72" s="25">
        <v>20900</v>
      </c>
      <c r="L72" s="25">
        <v>22200</v>
      </c>
      <c r="M72" s="23">
        <v>30200</v>
      </c>
      <c r="N72" s="23">
        <v>26500</v>
      </c>
      <c r="O72" s="17">
        <f>O70+O71</f>
        <v>24600</v>
      </c>
      <c r="P72" s="16">
        <v>26100</v>
      </c>
      <c r="Q72" s="15">
        <v>25200</v>
      </c>
      <c r="R72" s="15">
        <v>22600</v>
      </c>
    </row>
    <row r="73" spans="1:18" x14ac:dyDescent="0.15">
      <c r="A73" s="28"/>
      <c r="B73" s="28"/>
      <c r="C73" s="27"/>
      <c r="D73" s="18"/>
      <c r="E73" s="18"/>
      <c r="F73" s="26"/>
      <c r="G73" s="18"/>
      <c r="H73" s="18"/>
      <c r="I73" s="18"/>
      <c r="J73" s="25"/>
      <c r="K73" s="25"/>
      <c r="L73" s="25"/>
      <c r="M73" s="24"/>
      <c r="N73" s="23"/>
      <c r="O73" s="17"/>
      <c r="P73" s="16"/>
      <c r="Q73" s="15"/>
      <c r="R73" s="15"/>
    </row>
    <row r="74" spans="1:18" x14ac:dyDescent="0.15">
      <c r="A74" s="22"/>
      <c r="B74" s="21" t="s">
        <v>14</v>
      </c>
      <c r="C74" s="20"/>
      <c r="D74" s="19">
        <f t="shared" ref="D74:N74" si="0">SUM(D11,D28,D32,D36,D40,D44,D48,D52,D56,D60,D64,D68,D72)</f>
        <v>2755750</v>
      </c>
      <c r="E74" s="19">
        <f t="shared" si="0"/>
        <v>2663600</v>
      </c>
      <c r="F74" s="19">
        <f t="shared" si="0"/>
        <v>2785400</v>
      </c>
      <c r="G74" s="19">
        <f t="shared" si="0"/>
        <v>2738100</v>
      </c>
      <c r="H74" s="19">
        <f t="shared" si="0"/>
        <v>2550400</v>
      </c>
      <c r="I74" s="19">
        <f t="shared" si="0"/>
        <v>2577600</v>
      </c>
      <c r="J74" s="19">
        <f t="shared" si="0"/>
        <v>2969700</v>
      </c>
      <c r="K74" s="19">
        <f t="shared" si="0"/>
        <v>2549800</v>
      </c>
      <c r="L74" s="19">
        <f t="shared" si="0"/>
        <v>2908500</v>
      </c>
      <c r="M74" s="19">
        <f t="shared" si="0"/>
        <v>3281000</v>
      </c>
      <c r="N74" s="18">
        <f t="shared" si="0"/>
        <v>3173100</v>
      </c>
      <c r="O74" s="17">
        <v>2953100</v>
      </c>
      <c r="P74" s="16">
        <f>P11+P28+P32+P40+P44+P48+P52+P56+P60+P64+P68+P72</f>
        <v>3063500</v>
      </c>
      <c r="Q74" s="15">
        <v>3047100</v>
      </c>
      <c r="R74" s="15">
        <v>3010400</v>
      </c>
    </row>
    <row r="75" spans="1:18" ht="9" customHeight="1" x14ac:dyDescent="0.15">
      <c r="A75" s="14"/>
      <c r="B75" s="14"/>
      <c r="C75" s="13"/>
      <c r="D75" s="12"/>
      <c r="E75" s="9"/>
      <c r="F75" s="9"/>
      <c r="G75" s="11"/>
      <c r="H75" s="10"/>
      <c r="I75" s="9"/>
      <c r="J75" s="9"/>
      <c r="M75" s="9"/>
      <c r="N75" s="9"/>
      <c r="O75" s="9"/>
      <c r="P75" s="8"/>
      <c r="Q75" s="7"/>
      <c r="R75" s="7"/>
    </row>
    <row r="76" spans="1:18" x14ac:dyDescent="0.15">
      <c r="A76" s="6" t="s">
        <v>13</v>
      </c>
      <c r="B76" s="6"/>
      <c r="C76" s="6"/>
      <c r="K76" s="5"/>
      <c r="L76" s="5"/>
    </row>
  </sheetData>
  <mergeCells count="1">
    <mergeCell ref="A7:C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/>
  </sheetViews>
  <sheetFormatPr defaultRowHeight="13.5" x14ac:dyDescent="0.15"/>
  <cols>
    <col min="1" max="1" width="13.5" style="53" customWidth="1"/>
    <col min="2" max="9" width="9.625" style="53" customWidth="1"/>
    <col min="10" max="16384" width="9" style="53"/>
  </cols>
  <sheetData>
    <row r="1" spans="1:9" ht="24" customHeight="1" x14ac:dyDescent="0.15">
      <c r="A1" s="283" t="s">
        <v>71</v>
      </c>
    </row>
    <row r="2" spans="1:9" x14ac:dyDescent="0.15">
      <c r="A2" s="69"/>
      <c r="B2" s="69"/>
      <c r="C2" s="69"/>
      <c r="D2" s="69"/>
      <c r="E2" s="69"/>
      <c r="F2" s="69"/>
      <c r="G2" s="69"/>
      <c r="H2" s="69"/>
      <c r="I2" s="69"/>
    </row>
    <row r="3" spans="1:9" s="68" customFormat="1" ht="14.25" customHeight="1" x14ac:dyDescent="0.4">
      <c r="A3" s="298" t="s">
        <v>66</v>
      </c>
      <c r="B3" s="296" t="s">
        <v>70</v>
      </c>
      <c r="C3" s="300"/>
      <c r="D3" s="296" t="s">
        <v>69</v>
      </c>
      <c r="E3" s="300"/>
      <c r="F3" s="296" t="s">
        <v>64</v>
      </c>
      <c r="G3" s="300"/>
      <c r="H3" s="296" t="s">
        <v>63</v>
      </c>
      <c r="I3" s="297"/>
    </row>
    <row r="4" spans="1:9" s="68" customFormat="1" ht="14.25" customHeight="1" x14ac:dyDescent="0.4">
      <c r="A4" s="299"/>
      <c r="B4" s="60" t="s">
        <v>61</v>
      </c>
      <c r="C4" s="60" t="s">
        <v>68</v>
      </c>
      <c r="D4" s="60" t="s">
        <v>61</v>
      </c>
      <c r="E4" s="60" t="s">
        <v>68</v>
      </c>
      <c r="F4" s="60" t="s">
        <v>61</v>
      </c>
      <c r="G4" s="60" t="s">
        <v>68</v>
      </c>
      <c r="H4" s="60" t="s">
        <v>61</v>
      </c>
      <c r="I4" s="60" t="s">
        <v>68</v>
      </c>
    </row>
    <row r="5" spans="1:9" ht="9" customHeight="1" x14ac:dyDescent="0.15">
      <c r="A5" s="67"/>
      <c r="B5" s="66"/>
      <c r="C5" s="65"/>
      <c r="D5" s="65"/>
      <c r="E5" s="65"/>
      <c r="F5" s="65"/>
      <c r="G5" s="65"/>
      <c r="H5" s="65"/>
      <c r="I5" s="65"/>
    </row>
    <row r="6" spans="1:9" s="58" customFormat="1" ht="17.100000000000001" customHeight="1" x14ac:dyDescent="0.15">
      <c r="A6" s="64" t="s">
        <v>67</v>
      </c>
      <c r="B6" s="48">
        <v>35</v>
      </c>
      <c r="C6" s="48">
        <v>4292</v>
      </c>
      <c r="D6" s="48">
        <v>123</v>
      </c>
      <c r="E6" s="48">
        <v>8326</v>
      </c>
      <c r="F6" s="48">
        <v>17</v>
      </c>
      <c r="G6" s="48">
        <v>431</v>
      </c>
      <c r="H6" s="48">
        <v>175</v>
      </c>
      <c r="I6" s="48">
        <v>13049</v>
      </c>
    </row>
    <row r="7" spans="1:9" s="58" customFormat="1" ht="17.100000000000001" customHeight="1" x14ac:dyDescent="0.15">
      <c r="A7" s="59">
        <v>27</v>
      </c>
      <c r="B7" s="63">
        <v>37</v>
      </c>
      <c r="C7" s="48">
        <v>4415</v>
      </c>
      <c r="D7" s="48">
        <v>112</v>
      </c>
      <c r="E7" s="48">
        <v>7721</v>
      </c>
      <c r="F7" s="48">
        <v>16</v>
      </c>
      <c r="G7" s="48">
        <v>412</v>
      </c>
      <c r="H7" s="48">
        <v>165</v>
      </c>
      <c r="I7" s="48">
        <v>12548</v>
      </c>
    </row>
    <row r="8" spans="1:9" s="58" customFormat="1" ht="17.100000000000001" customHeight="1" x14ac:dyDescent="0.15">
      <c r="A8" s="281">
        <v>28</v>
      </c>
      <c r="B8" s="63">
        <v>36</v>
      </c>
      <c r="C8" s="48">
        <v>4269</v>
      </c>
      <c r="D8" s="48">
        <v>104</v>
      </c>
      <c r="E8" s="48">
        <v>7396</v>
      </c>
      <c r="F8" s="48">
        <v>18</v>
      </c>
      <c r="G8" s="48">
        <v>437</v>
      </c>
      <c r="H8" s="48">
        <v>158</v>
      </c>
      <c r="I8" s="48">
        <v>12102</v>
      </c>
    </row>
    <row r="9" spans="1:9" s="58" customFormat="1" ht="16.5" customHeight="1" x14ac:dyDescent="0.15">
      <c r="A9" s="61">
        <v>29</v>
      </c>
      <c r="B9" s="62">
        <v>36</v>
      </c>
      <c r="C9" s="10">
        <v>4269</v>
      </c>
      <c r="D9" s="10">
        <v>105</v>
      </c>
      <c r="E9" s="10">
        <v>7462</v>
      </c>
      <c r="F9" s="10">
        <v>18</v>
      </c>
      <c r="G9" s="10">
        <v>437</v>
      </c>
      <c r="H9" s="10">
        <v>159</v>
      </c>
      <c r="I9" s="10">
        <v>12168</v>
      </c>
    </row>
    <row r="10" spans="1:9" s="58" customFormat="1" ht="16.5" customHeight="1" x14ac:dyDescent="0.15">
      <c r="A10" s="61"/>
      <c r="B10" s="48"/>
      <c r="C10" s="48"/>
      <c r="D10" s="48"/>
      <c r="E10" s="48"/>
      <c r="F10" s="48"/>
      <c r="G10" s="48"/>
      <c r="H10" s="48"/>
      <c r="I10" s="48"/>
    </row>
    <row r="11" spans="1:9" s="58" customFormat="1" ht="16.5" customHeight="1" x14ac:dyDescent="0.15">
      <c r="A11" s="298" t="s">
        <v>66</v>
      </c>
      <c r="B11" s="296" t="s">
        <v>65</v>
      </c>
      <c r="C11" s="297"/>
      <c r="D11" s="297"/>
      <c r="E11" s="300"/>
      <c r="F11" s="296" t="s">
        <v>64</v>
      </c>
      <c r="G11" s="300"/>
      <c r="H11" s="296" t="s">
        <v>63</v>
      </c>
      <c r="I11" s="297"/>
    </row>
    <row r="12" spans="1:9" s="58" customFormat="1" ht="16.5" customHeight="1" x14ac:dyDescent="0.15">
      <c r="A12" s="299"/>
      <c r="B12" s="296" t="s">
        <v>61</v>
      </c>
      <c r="C12" s="300"/>
      <c r="D12" s="296" t="s">
        <v>62</v>
      </c>
      <c r="E12" s="300"/>
      <c r="F12" s="60" t="s">
        <v>61</v>
      </c>
      <c r="G12" s="60" t="s">
        <v>60</v>
      </c>
      <c r="H12" s="60" t="s">
        <v>61</v>
      </c>
      <c r="I12" s="60" t="s">
        <v>60</v>
      </c>
    </row>
    <row r="13" spans="1:9" s="58" customFormat="1" ht="16.5" customHeight="1" x14ac:dyDescent="0.15">
      <c r="A13" s="59" t="s">
        <v>59</v>
      </c>
      <c r="B13" s="294">
        <v>138</v>
      </c>
      <c r="C13" s="295"/>
      <c r="D13" s="295">
        <v>4926</v>
      </c>
      <c r="E13" s="295"/>
      <c r="F13" s="48">
        <v>19</v>
      </c>
      <c r="G13" s="48">
        <v>76</v>
      </c>
      <c r="H13" s="48">
        <v>157</v>
      </c>
      <c r="I13" s="48">
        <v>5002</v>
      </c>
    </row>
    <row r="14" spans="1:9" ht="9" customHeight="1" x14ac:dyDescent="0.15">
      <c r="A14" s="57"/>
      <c r="B14" s="56"/>
      <c r="C14" s="55"/>
      <c r="D14" s="55"/>
      <c r="E14" s="55"/>
      <c r="F14" s="55"/>
      <c r="G14" s="55"/>
      <c r="H14" s="55"/>
      <c r="I14" s="55"/>
    </row>
    <row r="15" spans="1:9" x14ac:dyDescent="0.15">
      <c r="A15" s="54" t="s">
        <v>58</v>
      </c>
    </row>
    <row r="17" s="1" customFormat="1" x14ac:dyDescent="0.15"/>
  </sheetData>
  <mergeCells count="13">
    <mergeCell ref="B13:C13"/>
    <mergeCell ref="D13:E13"/>
    <mergeCell ref="H3:I3"/>
    <mergeCell ref="H11:I11"/>
    <mergeCell ref="A3:A4"/>
    <mergeCell ref="B3:C3"/>
    <mergeCell ref="D3:E3"/>
    <mergeCell ref="F3:G3"/>
    <mergeCell ref="A11:A12"/>
    <mergeCell ref="F11:G11"/>
    <mergeCell ref="B11:E11"/>
    <mergeCell ref="B12:C12"/>
    <mergeCell ref="D12:E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defaultRowHeight="13.5" x14ac:dyDescent="0.15"/>
  <cols>
    <col min="1" max="1" width="10.375" style="53" customWidth="1"/>
    <col min="2" max="7" width="9.625" style="53" customWidth="1"/>
    <col min="8" max="16384" width="9" style="53"/>
  </cols>
  <sheetData>
    <row r="1" spans="1:7" ht="24" customHeight="1" x14ac:dyDescent="0.15">
      <c r="A1" s="283" t="s">
        <v>86</v>
      </c>
    </row>
    <row r="2" spans="1:7" ht="13.5" customHeight="1" x14ac:dyDescent="0.2">
      <c r="A2" s="70"/>
    </row>
    <row r="3" spans="1:7" ht="13.5" customHeight="1" x14ac:dyDescent="0.15">
      <c r="A3" s="54" t="s">
        <v>85</v>
      </c>
    </row>
    <row r="4" spans="1:7" x14ac:dyDescent="0.15">
      <c r="A4" s="79" t="s">
        <v>84</v>
      </c>
      <c r="B4" s="67"/>
      <c r="C4" s="67"/>
      <c r="D4" s="67"/>
      <c r="E4" s="67"/>
      <c r="F4" s="67"/>
      <c r="G4" s="67"/>
    </row>
    <row r="5" spans="1:7" ht="3.95" customHeight="1" x14ac:dyDescent="0.15">
      <c r="A5" s="79"/>
      <c r="B5" s="69"/>
      <c r="C5" s="69"/>
      <c r="D5" s="69"/>
      <c r="E5" s="69"/>
      <c r="F5" s="69"/>
      <c r="G5" s="69"/>
    </row>
    <row r="6" spans="1:7" s="68" customFormat="1" ht="14.25" customHeight="1" x14ac:dyDescent="0.4">
      <c r="A6" s="298" t="s">
        <v>83</v>
      </c>
      <c r="B6" s="296" t="s">
        <v>82</v>
      </c>
      <c r="C6" s="300"/>
      <c r="D6" s="296" t="s">
        <v>81</v>
      </c>
      <c r="E6" s="300"/>
      <c r="F6" s="301" t="s">
        <v>80</v>
      </c>
      <c r="G6" s="302"/>
    </row>
    <row r="7" spans="1:7" s="68" customFormat="1" ht="14.25" customHeight="1" x14ac:dyDescent="0.4">
      <c r="A7" s="299"/>
      <c r="B7" s="60" t="s">
        <v>79</v>
      </c>
      <c r="C7" s="60" t="s">
        <v>78</v>
      </c>
      <c r="D7" s="60" t="s">
        <v>79</v>
      </c>
      <c r="E7" s="60" t="s">
        <v>78</v>
      </c>
      <c r="F7" s="60" t="s">
        <v>79</v>
      </c>
      <c r="G7" s="60" t="s">
        <v>78</v>
      </c>
    </row>
    <row r="8" spans="1:7" ht="9" customHeight="1" x14ac:dyDescent="0.15">
      <c r="B8" s="78"/>
    </row>
    <row r="9" spans="1:7" s="1" customFormat="1" ht="18.600000000000001" customHeight="1" x14ac:dyDescent="0.15">
      <c r="A9" s="77" t="s">
        <v>77</v>
      </c>
      <c r="B9" s="73">
        <v>114</v>
      </c>
      <c r="C9" s="73">
        <v>44.8</v>
      </c>
      <c r="D9" s="74">
        <v>2313</v>
      </c>
      <c r="E9" s="73">
        <v>59.7</v>
      </c>
      <c r="F9" s="73">
        <v>54</v>
      </c>
      <c r="G9" s="73">
        <v>31.7</v>
      </c>
    </row>
    <row r="10" spans="1:7" s="1" customFormat="1" ht="18.600000000000001" customHeight="1" x14ac:dyDescent="0.15">
      <c r="A10" s="76" t="s">
        <v>76</v>
      </c>
      <c r="B10" s="75">
        <v>133</v>
      </c>
      <c r="C10" s="73">
        <v>48.3</v>
      </c>
      <c r="D10" s="74">
        <v>2327</v>
      </c>
      <c r="E10" s="73">
        <v>62.7</v>
      </c>
      <c r="F10" s="73">
        <v>63</v>
      </c>
      <c r="G10" s="73">
        <v>30.4</v>
      </c>
    </row>
    <row r="11" spans="1:7" s="1" customFormat="1" ht="18.600000000000001" customHeight="1" x14ac:dyDescent="0.15">
      <c r="A11" s="76" t="s">
        <v>75</v>
      </c>
      <c r="B11" s="75">
        <v>137</v>
      </c>
      <c r="C11" s="73">
        <v>63</v>
      </c>
      <c r="D11" s="74">
        <v>2158</v>
      </c>
      <c r="E11" s="73">
        <v>60.5</v>
      </c>
      <c r="F11" s="73">
        <v>62</v>
      </c>
      <c r="G11" s="73">
        <v>33.4</v>
      </c>
    </row>
    <row r="12" spans="1:7" s="1" customFormat="1" ht="18.600000000000001" customHeight="1" x14ac:dyDescent="0.15">
      <c r="A12" s="76" t="s">
        <v>74</v>
      </c>
      <c r="B12" s="75">
        <v>131</v>
      </c>
      <c r="C12" s="73">
        <v>50.1</v>
      </c>
      <c r="D12" s="74">
        <v>2264</v>
      </c>
      <c r="E12" s="73">
        <v>57.7</v>
      </c>
      <c r="F12" s="73">
        <v>72</v>
      </c>
      <c r="G12" s="73">
        <v>36.299999999999997</v>
      </c>
    </row>
    <row r="13" spans="1:7" s="1" customFormat="1" ht="18.600000000000001" customHeight="1" x14ac:dyDescent="0.15">
      <c r="A13" s="76" t="s">
        <v>73</v>
      </c>
      <c r="B13" s="75">
        <v>149</v>
      </c>
      <c r="C13" s="73">
        <v>59.2</v>
      </c>
      <c r="D13" s="74">
        <v>2194</v>
      </c>
      <c r="E13" s="73">
        <v>58.6</v>
      </c>
      <c r="F13" s="73">
        <v>57</v>
      </c>
      <c r="G13" s="73">
        <v>32.700000000000003</v>
      </c>
    </row>
    <row r="14" spans="1:7" ht="9" customHeight="1" x14ac:dyDescent="0.15">
      <c r="A14" s="69"/>
      <c r="B14" s="72"/>
      <c r="C14" s="69"/>
      <c r="D14" s="69"/>
      <c r="E14" s="69"/>
      <c r="F14" s="69"/>
      <c r="G14" s="69"/>
    </row>
    <row r="15" spans="1:7" x14ac:dyDescent="0.15">
      <c r="A15" s="53" t="s">
        <v>72</v>
      </c>
      <c r="D15" s="71"/>
    </row>
  </sheetData>
  <mergeCells count="4">
    <mergeCell ref="F6:G6"/>
    <mergeCell ref="A6:A7"/>
    <mergeCell ref="B6:C6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/>
  </sheetViews>
  <sheetFormatPr defaultRowHeight="13.5" x14ac:dyDescent="0.15"/>
  <cols>
    <col min="1" max="1" width="12.625" style="80" customWidth="1"/>
    <col min="2" max="12" width="9.625" style="80" customWidth="1"/>
    <col min="13" max="16384" width="9" style="80"/>
  </cols>
  <sheetData>
    <row r="1" spans="1:12" ht="24" customHeight="1" x14ac:dyDescent="0.15">
      <c r="A1" s="284" t="s">
        <v>5</v>
      </c>
    </row>
    <row r="2" spans="1:12" x14ac:dyDescent="0.15">
      <c r="A2" s="81"/>
      <c r="B2" s="108"/>
      <c r="C2" s="81"/>
      <c r="J2" s="108"/>
      <c r="K2" s="108"/>
      <c r="L2" s="107"/>
    </row>
    <row r="3" spans="1:12" ht="18" customHeight="1" x14ac:dyDescent="0.15">
      <c r="A3" s="87" t="s">
        <v>97</v>
      </c>
      <c r="B3" s="106" t="s">
        <v>108</v>
      </c>
      <c r="C3" s="105" t="s">
        <v>107</v>
      </c>
      <c r="D3" s="105" t="s">
        <v>106</v>
      </c>
      <c r="E3" s="105" t="s">
        <v>105</v>
      </c>
      <c r="F3" s="105" t="s">
        <v>104</v>
      </c>
      <c r="G3" s="103" t="s">
        <v>103</v>
      </c>
      <c r="H3" s="104" t="s">
        <v>102</v>
      </c>
      <c r="I3" s="103" t="s">
        <v>101</v>
      </c>
      <c r="J3" s="103" t="s">
        <v>100</v>
      </c>
      <c r="K3" s="90" t="s">
        <v>99</v>
      </c>
      <c r="L3" s="275" t="s">
        <v>98</v>
      </c>
    </row>
    <row r="4" spans="1:12" s="102" customFormat="1" ht="39.75" customHeight="1" x14ac:dyDescent="0.4">
      <c r="A4" s="87" t="s">
        <v>91</v>
      </c>
      <c r="B4" s="101">
        <v>4558</v>
      </c>
      <c r="C4" s="100">
        <v>6048</v>
      </c>
      <c r="D4" s="100">
        <v>6049</v>
      </c>
      <c r="E4" s="99">
        <v>6731</v>
      </c>
      <c r="F4" s="98">
        <v>6374</v>
      </c>
      <c r="G4" s="97">
        <v>5798</v>
      </c>
      <c r="H4" s="97">
        <v>5256</v>
      </c>
      <c r="I4" s="96">
        <v>5896</v>
      </c>
      <c r="J4" s="95">
        <v>5324</v>
      </c>
      <c r="K4" s="94">
        <v>5873</v>
      </c>
      <c r="L4" s="93">
        <v>5195</v>
      </c>
    </row>
    <row r="5" spans="1:12" s="92" customFormat="1" ht="39.75" customHeight="1" x14ac:dyDescent="0.4">
      <c r="A5" s="87" t="s">
        <v>90</v>
      </c>
      <c r="B5" s="101">
        <v>16969</v>
      </c>
      <c r="C5" s="100">
        <v>22164</v>
      </c>
      <c r="D5" s="100">
        <v>21463</v>
      </c>
      <c r="E5" s="99">
        <v>23843</v>
      </c>
      <c r="F5" s="98">
        <v>23000</v>
      </c>
      <c r="G5" s="97">
        <v>19919</v>
      </c>
      <c r="H5" s="97">
        <v>18754</v>
      </c>
      <c r="I5" s="96">
        <v>21128</v>
      </c>
      <c r="J5" s="95">
        <v>19608</v>
      </c>
      <c r="K5" s="94">
        <v>21434</v>
      </c>
      <c r="L5" s="93">
        <v>18870</v>
      </c>
    </row>
    <row r="6" spans="1:12" x14ac:dyDescent="0.15">
      <c r="A6" s="91"/>
    </row>
    <row r="7" spans="1:12" ht="31.5" customHeight="1" x14ac:dyDescent="0.15">
      <c r="A7" s="87" t="s">
        <v>97</v>
      </c>
      <c r="B7" s="90" t="s">
        <v>96</v>
      </c>
      <c r="C7" s="275" t="s">
        <v>95</v>
      </c>
      <c r="D7" s="89" t="s">
        <v>94</v>
      </c>
      <c r="E7" s="88" t="s">
        <v>93</v>
      </c>
      <c r="F7" s="88" t="s">
        <v>92</v>
      </c>
    </row>
    <row r="8" spans="1:12" ht="36" customHeight="1" x14ac:dyDescent="0.15">
      <c r="A8" s="87" t="s">
        <v>91</v>
      </c>
      <c r="B8" s="86">
        <v>4573</v>
      </c>
      <c r="C8" s="85">
        <v>4257</v>
      </c>
      <c r="D8" s="84">
        <v>4558</v>
      </c>
      <c r="E8" s="84">
        <v>5004</v>
      </c>
      <c r="F8" s="84">
        <v>5506</v>
      </c>
    </row>
    <row r="9" spans="1:12" ht="36" customHeight="1" x14ac:dyDescent="0.15">
      <c r="A9" s="87" t="s">
        <v>90</v>
      </c>
      <c r="B9" s="86">
        <v>16886</v>
      </c>
      <c r="C9" s="85">
        <v>15711</v>
      </c>
      <c r="D9" s="84">
        <v>17093</v>
      </c>
      <c r="E9" s="84">
        <v>17451</v>
      </c>
      <c r="F9" s="84">
        <v>18790</v>
      </c>
    </row>
    <row r="11" spans="1:12" x14ac:dyDescent="0.15">
      <c r="A11" s="83" t="s">
        <v>89</v>
      </c>
    </row>
    <row r="12" spans="1:12" x14ac:dyDescent="0.15">
      <c r="A12" s="83" t="s">
        <v>88</v>
      </c>
    </row>
    <row r="13" spans="1:12" x14ac:dyDescent="0.15">
      <c r="A13" s="82" t="s">
        <v>87</v>
      </c>
      <c r="L13" s="81"/>
    </row>
  </sheetData>
  <sheetProtection selectLockedCells="1" selectUnlockedCells="1"/>
  <phoneticPr fontI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7.625" style="53" customWidth="1"/>
    <col min="2" max="2" width="5.625" style="53" customWidth="1"/>
    <col min="3" max="13" width="10.625" style="53" customWidth="1"/>
    <col min="14" max="16384" width="9" style="53"/>
  </cols>
  <sheetData>
    <row r="1" spans="1:14" ht="24" customHeight="1" x14ac:dyDescent="0.2">
      <c r="A1" s="283" t="s">
        <v>134</v>
      </c>
      <c r="B1" s="153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9" customHeight="1" x14ac:dyDescent="0.2">
      <c r="A2" s="152"/>
      <c r="B2" s="152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4" x14ac:dyDescent="0.15">
      <c r="A3" s="151" t="s">
        <v>133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4" x14ac:dyDescent="0.15">
      <c r="A4" s="149"/>
      <c r="B4" s="149"/>
      <c r="C4" s="148"/>
      <c r="D4" s="148"/>
      <c r="E4" s="148"/>
      <c r="F4" s="148"/>
      <c r="G4" s="148"/>
      <c r="H4" s="148"/>
      <c r="I4" s="148"/>
      <c r="J4" s="148"/>
      <c r="L4" s="148"/>
      <c r="M4" s="147" t="s">
        <v>132</v>
      </c>
    </row>
    <row r="5" spans="1:14" ht="6" customHeight="1" x14ac:dyDescent="0.15">
      <c r="A5" s="146"/>
      <c r="B5" s="146"/>
      <c r="C5" s="144"/>
      <c r="D5" s="144"/>
      <c r="E5" s="144"/>
      <c r="F5" s="144"/>
      <c r="G5" s="144"/>
      <c r="H5" s="144"/>
      <c r="I5" s="144"/>
      <c r="J5" s="144"/>
      <c r="K5" s="145"/>
      <c r="L5" s="144"/>
      <c r="M5" s="144"/>
    </row>
    <row r="6" spans="1:14" s="68" customFormat="1" ht="15" customHeight="1" x14ac:dyDescent="0.4">
      <c r="A6" s="303" t="s">
        <v>83</v>
      </c>
      <c r="B6" s="303"/>
      <c r="C6" s="307" t="s">
        <v>131</v>
      </c>
      <c r="D6" s="307" t="s">
        <v>130</v>
      </c>
      <c r="E6" s="309" t="s">
        <v>129</v>
      </c>
      <c r="F6" s="309" t="s">
        <v>128</v>
      </c>
      <c r="G6" s="309" t="s">
        <v>127</v>
      </c>
      <c r="H6" s="307" t="s">
        <v>126</v>
      </c>
      <c r="I6" s="307" t="s">
        <v>125</v>
      </c>
      <c r="J6" s="307" t="s">
        <v>124</v>
      </c>
      <c r="K6" s="307" t="s">
        <v>123</v>
      </c>
      <c r="L6" s="307" t="s">
        <v>122</v>
      </c>
      <c r="M6" s="305" t="s">
        <v>121</v>
      </c>
    </row>
    <row r="7" spans="1:14" s="68" customFormat="1" ht="15" customHeight="1" x14ac:dyDescent="0.4">
      <c r="A7" s="304"/>
      <c r="B7" s="304"/>
      <c r="C7" s="308"/>
      <c r="D7" s="308"/>
      <c r="E7" s="310"/>
      <c r="F7" s="310"/>
      <c r="G7" s="310"/>
      <c r="H7" s="308"/>
      <c r="I7" s="308"/>
      <c r="J7" s="308"/>
      <c r="K7" s="308"/>
      <c r="L7" s="308"/>
      <c r="M7" s="306"/>
    </row>
    <row r="8" spans="1:14" x14ac:dyDescent="0.15">
      <c r="A8" s="143" t="s">
        <v>120</v>
      </c>
      <c r="B8" s="143"/>
      <c r="C8" s="142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4" x14ac:dyDescent="0.15">
      <c r="A9" s="116" t="s">
        <v>117</v>
      </c>
      <c r="B9" s="120" t="s">
        <v>116</v>
      </c>
      <c r="C9" s="114">
        <v>57338</v>
      </c>
      <c r="D9" s="119">
        <v>43070</v>
      </c>
      <c r="E9" s="119">
        <v>6012</v>
      </c>
      <c r="F9" s="119">
        <v>854</v>
      </c>
      <c r="G9" s="119">
        <v>84</v>
      </c>
      <c r="H9" s="119">
        <v>887</v>
      </c>
      <c r="I9" s="119">
        <v>2774</v>
      </c>
      <c r="J9" s="119">
        <v>445</v>
      </c>
      <c r="K9" s="119">
        <v>277</v>
      </c>
      <c r="L9" s="119">
        <v>2347</v>
      </c>
      <c r="M9" s="119">
        <v>588</v>
      </c>
    </row>
    <row r="10" spans="1:14" x14ac:dyDescent="0.15">
      <c r="A10" s="116">
        <v>13</v>
      </c>
      <c r="B10" s="115"/>
      <c r="C10" s="114">
        <v>56911</v>
      </c>
      <c r="D10" s="119">
        <v>42132</v>
      </c>
      <c r="E10" s="119">
        <v>5920</v>
      </c>
      <c r="F10" s="119">
        <v>825</v>
      </c>
      <c r="G10" s="119">
        <v>296</v>
      </c>
      <c r="H10" s="119">
        <v>876</v>
      </c>
      <c r="I10" s="119">
        <v>3099</v>
      </c>
      <c r="J10" s="119">
        <v>449</v>
      </c>
      <c r="K10" s="119">
        <v>303</v>
      </c>
      <c r="L10" s="119">
        <v>2453</v>
      </c>
      <c r="M10" s="119">
        <v>558</v>
      </c>
      <c r="N10" s="111"/>
    </row>
    <row r="11" spans="1:14" ht="13.5" customHeight="1" x14ac:dyDescent="0.15">
      <c r="A11" s="116">
        <v>14</v>
      </c>
      <c r="B11" s="120"/>
      <c r="C11" s="114">
        <v>54149</v>
      </c>
      <c r="D11" s="119">
        <v>41271</v>
      </c>
      <c r="E11" s="119">
        <v>6234</v>
      </c>
      <c r="F11" s="118" t="s">
        <v>15</v>
      </c>
      <c r="G11" s="118" t="s">
        <v>15</v>
      </c>
      <c r="H11" s="119">
        <v>898</v>
      </c>
      <c r="I11" s="119">
        <v>3333</v>
      </c>
      <c r="J11" s="118" t="s">
        <v>15</v>
      </c>
      <c r="K11" s="118" t="s">
        <v>15</v>
      </c>
      <c r="L11" s="119">
        <v>2413</v>
      </c>
      <c r="M11" s="118" t="s">
        <v>15</v>
      </c>
      <c r="N11" s="111"/>
    </row>
    <row r="12" spans="1:14" ht="13.5" customHeight="1" x14ac:dyDescent="0.15">
      <c r="A12" s="116">
        <v>15</v>
      </c>
      <c r="B12" s="115"/>
      <c r="C12" s="114">
        <v>53020</v>
      </c>
      <c r="D12" s="119">
        <v>40123</v>
      </c>
      <c r="E12" s="119">
        <v>6335</v>
      </c>
      <c r="F12" s="118" t="s">
        <v>15</v>
      </c>
      <c r="G12" s="118" t="s">
        <v>15</v>
      </c>
      <c r="H12" s="119">
        <v>834</v>
      </c>
      <c r="I12" s="119">
        <v>3282</v>
      </c>
      <c r="J12" s="118" t="s">
        <v>15</v>
      </c>
      <c r="K12" s="118" t="s">
        <v>15</v>
      </c>
      <c r="L12" s="119">
        <v>2446</v>
      </c>
      <c r="M12" s="118" t="s">
        <v>15</v>
      </c>
      <c r="N12" s="111"/>
    </row>
    <row r="13" spans="1:14" ht="13.5" customHeight="1" x14ac:dyDescent="0.15">
      <c r="A13" s="116">
        <v>16</v>
      </c>
      <c r="B13" s="115"/>
      <c r="C13" s="114">
        <v>52002</v>
      </c>
      <c r="D13" s="119">
        <v>40149</v>
      </c>
      <c r="E13" s="119">
        <v>6195</v>
      </c>
      <c r="F13" s="118" t="s">
        <v>15</v>
      </c>
      <c r="G13" s="118" t="s">
        <v>15</v>
      </c>
      <c r="H13" s="118" t="s">
        <v>15</v>
      </c>
      <c r="I13" s="119">
        <v>3256</v>
      </c>
      <c r="J13" s="118" t="s">
        <v>15</v>
      </c>
      <c r="K13" s="118" t="s">
        <v>15</v>
      </c>
      <c r="L13" s="119">
        <v>2402</v>
      </c>
      <c r="M13" s="118" t="s">
        <v>15</v>
      </c>
      <c r="N13" s="111"/>
    </row>
    <row r="14" spans="1:14" ht="13.5" customHeight="1" x14ac:dyDescent="0.15">
      <c r="A14" s="116">
        <v>17</v>
      </c>
      <c r="B14" s="115"/>
      <c r="C14" s="114">
        <v>52254</v>
      </c>
      <c r="D14" s="113">
        <v>40499</v>
      </c>
      <c r="E14" s="113">
        <v>6067</v>
      </c>
      <c r="F14" s="118" t="s">
        <v>15</v>
      </c>
      <c r="G14" s="118" t="s">
        <v>15</v>
      </c>
      <c r="H14" s="118" t="s">
        <v>15</v>
      </c>
      <c r="I14" s="113">
        <v>3376</v>
      </c>
      <c r="J14" s="118" t="s">
        <v>15</v>
      </c>
      <c r="K14" s="118" t="s">
        <v>15</v>
      </c>
      <c r="L14" s="113">
        <v>2312</v>
      </c>
      <c r="M14" s="118" t="s">
        <v>15</v>
      </c>
      <c r="N14" s="111"/>
    </row>
    <row r="15" spans="1:14" ht="13.5" customHeight="1" x14ac:dyDescent="0.15">
      <c r="A15" s="116">
        <v>18</v>
      </c>
      <c r="B15" s="115"/>
      <c r="C15" s="114">
        <v>51384</v>
      </c>
      <c r="D15" s="113">
        <v>40016</v>
      </c>
      <c r="E15" s="113">
        <v>5964</v>
      </c>
      <c r="F15" s="118" t="s">
        <v>15</v>
      </c>
      <c r="G15" s="118" t="s">
        <v>15</v>
      </c>
      <c r="H15" s="118" t="s">
        <v>15</v>
      </c>
      <c r="I15" s="113">
        <v>3187</v>
      </c>
      <c r="J15" s="118" t="s">
        <v>15</v>
      </c>
      <c r="K15" s="118" t="s">
        <v>15</v>
      </c>
      <c r="L15" s="113">
        <v>2215</v>
      </c>
      <c r="M15" s="118" t="s">
        <v>15</v>
      </c>
      <c r="N15" s="111"/>
    </row>
    <row r="16" spans="1:14" s="39" customFormat="1" ht="13.5" customHeight="1" x14ac:dyDescent="0.15">
      <c r="A16" s="140">
        <v>19</v>
      </c>
      <c r="B16" s="139"/>
      <c r="C16" s="138">
        <v>51401.04</v>
      </c>
      <c r="D16" s="137">
        <v>40311.24</v>
      </c>
      <c r="E16" s="137">
        <v>5903.58</v>
      </c>
      <c r="F16" s="118" t="s">
        <v>15</v>
      </c>
      <c r="G16" s="118" t="s">
        <v>15</v>
      </c>
      <c r="H16" s="118" t="s">
        <v>15</v>
      </c>
      <c r="I16" s="137">
        <v>3015.84</v>
      </c>
      <c r="J16" s="118" t="s">
        <v>15</v>
      </c>
      <c r="K16" s="118" t="s">
        <v>15</v>
      </c>
      <c r="L16" s="137">
        <v>2170.38</v>
      </c>
      <c r="M16" s="118" t="s">
        <v>15</v>
      </c>
      <c r="N16" s="135"/>
    </row>
    <row r="17" spans="1:14" s="39" customFormat="1" ht="13.5" customHeight="1" x14ac:dyDescent="0.15">
      <c r="A17" s="116">
        <v>20</v>
      </c>
      <c r="B17" s="139"/>
      <c r="C17" s="138">
        <v>51216</v>
      </c>
      <c r="D17" s="137">
        <v>40128</v>
      </c>
      <c r="E17" s="137">
        <v>5913</v>
      </c>
      <c r="F17" s="118" t="s">
        <v>15</v>
      </c>
      <c r="G17" s="118" t="s">
        <v>15</v>
      </c>
      <c r="H17" s="118" t="s">
        <v>15</v>
      </c>
      <c r="I17" s="137">
        <v>3073</v>
      </c>
      <c r="J17" s="118" t="s">
        <v>15</v>
      </c>
      <c r="K17" s="118" t="s">
        <v>15</v>
      </c>
      <c r="L17" s="137">
        <v>2102</v>
      </c>
      <c r="M17" s="118" t="s">
        <v>15</v>
      </c>
      <c r="N17" s="135"/>
    </row>
    <row r="18" spans="1:14" s="39" customFormat="1" ht="13.5" customHeight="1" x14ac:dyDescent="0.15">
      <c r="A18" s="140">
        <v>21</v>
      </c>
      <c r="B18" s="139"/>
      <c r="C18" s="138">
        <f>SUM(D18:M18)</f>
        <v>50808</v>
      </c>
      <c r="D18" s="137">
        <v>39745</v>
      </c>
      <c r="E18" s="137">
        <v>5946</v>
      </c>
      <c r="F18" s="141" t="s">
        <v>15</v>
      </c>
      <c r="G18" s="141" t="s">
        <v>15</v>
      </c>
      <c r="H18" s="141" t="s">
        <v>15</v>
      </c>
      <c r="I18" s="137">
        <v>3113</v>
      </c>
      <c r="J18" s="141" t="s">
        <v>15</v>
      </c>
      <c r="K18" s="141" t="s">
        <v>15</v>
      </c>
      <c r="L18" s="137">
        <v>2004</v>
      </c>
      <c r="M18" s="141" t="s">
        <v>15</v>
      </c>
      <c r="N18" s="135"/>
    </row>
    <row r="19" spans="1:14" s="39" customFormat="1" ht="13.5" customHeight="1" x14ac:dyDescent="0.15">
      <c r="A19" s="140">
        <v>22</v>
      </c>
      <c r="B19" s="139"/>
      <c r="C19" s="138">
        <v>49592</v>
      </c>
      <c r="D19" s="137">
        <v>38551</v>
      </c>
      <c r="E19" s="137">
        <v>5917</v>
      </c>
      <c r="F19" s="136" t="s">
        <v>15</v>
      </c>
      <c r="G19" s="136" t="s">
        <v>15</v>
      </c>
      <c r="H19" s="136" t="s">
        <v>15</v>
      </c>
      <c r="I19" s="137">
        <v>3292</v>
      </c>
      <c r="J19" s="136" t="s">
        <v>15</v>
      </c>
      <c r="K19" s="136" t="s">
        <v>15</v>
      </c>
      <c r="L19" s="137">
        <v>1832</v>
      </c>
      <c r="M19" s="136" t="s">
        <v>15</v>
      </c>
      <c r="N19" s="135"/>
    </row>
    <row r="20" spans="1:14" s="39" customFormat="1" ht="13.5" customHeight="1" x14ac:dyDescent="0.15">
      <c r="A20" s="140">
        <v>23</v>
      </c>
      <c r="B20" s="139"/>
      <c r="C20" s="138">
        <v>49094</v>
      </c>
      <c r="D20" s="137">
        <v>38391</v>
      </c>
      <c r="E20" s="137">
        <v>5647</v>
      </c>
      <c r="F20" s="136" t="s">
        <v>15</v>
      </c>
      <c r="G20" s="136" t="s">
        <v>15</v>
      </c>
      <c r="H20" s="136" t="s">
        <v>15</v>
      </c>
      <c r="I20" s="137">
        <v>3468</v>
      </c>
      <c r="J20" s="136" t="s">
        <v>15</v>
      </c>
      <c r="K20" s="136" t="s">
        <v>15</v>
      </c>
      <c r="L20" s="137">
        <v>1588</v>
      </c>
      <c r="M20" s="136" t="s">
        <v>15</v>
      </c>
      <c r="N20" s="135"/>
    </row>
    <row r="21" spans="1:14" s="39" customFormat="1" ht="13.5" customHeight="1" x14ac:dyDescent="0.15">
      <c r="A21" s="140">
        <v>24</v>
      </c>
      <c r="B21" s="139"/>
      <c r="C21" s="137">
        <v>50680</v>
      </c>
      <c r="D21" s="137">
        <v>39639</v>
      </c>
      <c r="E21" s="137">
        <v>5614</v>
      </c>
      <c r="F21" s="136" t="s">
        <v>15</v>
      </c>
      <c r="G21" s="136" t="s">
        <v>15</v>
      </c>
      <c r="H21" s="136" t="s">
        <v>15</v>
      </c>
      <c r="I21" s="137">
        <v>3635</v>
      </c>
      <c r="J21" s="136" t="s">
        <v>15</v>
      </c>
      <c r="K21" s="136" t="s">
        <v>15</v>
      </c>
      <c r="L21" s="137">
        <v>1792</v>
      </c>
      <c r="M21" s="136" t="s">
        <v>15</v>
      </c>
      <c r="N21" s="135"/>
    </row>
    <row r="22" spans="1:14" s="39" customFormat="1" ht="13.5" customHeight="1" x14ac:dyDescent="0.15">
      <c r="A22" s="140">
        <v>25</v>
      </c>
      <c r="B22" s="280"/>
      <c r="C22" s="138">
        <v>52360</v>
      </c>
      <c r="D22" s="137">
        <v>40957</v>
      </c>
      <c r="E22" s="137">
        <v>5687</v>
      </c>
      <c r="F22" s="136" t="s">
        <v>28</v>
      </c>
      <c r="G22" s="136" t="s">
        <v>28</v>
      </c>
      <c r="H22" s="136" t="s">
        <v>28</v>
      </c>
      <c r="I22" s="137">
        <v>3716</v>
      </c>
      <c r="J22" s="136" t="s">
        <v>28</v>
      </c>
      <c r="K22" s="136" t="s">
        <v>28</v>
      </c>
      <c r="L22" s="137">
        <v>2000</v>
      </c>
      <c r="M22" s="136" t="s">
        <v>15</v>
      </c>
      <c r="N22" s="135"/>
    </row>
    <row r="23" spans="1:14" s="39" customFormat="1" ht="13.5" customHeight="1" x14ac:dyDescent="0.15">
      <c r="A23" s="140">
        <v>26</v>
      </c>
      <c r="B23" s="280"/>
      <c r="C23" s="138">
        <v>50706</v>
      </c>
      <c r="D23" s="137">
        <v>39957</v>
      </c>
      <c r="E23" s="137">
        <v>5449</v>
      </c>
      <c r="F23" s="136" t="s">
        <v>28</v>
      </c>
      <c r="G23" s="136" t="s">
        <v>28</v>
      </c>
      <c r="H23" s="136" t="s">
        <v>28</v>
      </c>
      <c r="I23" s="137">
        <v>3457</v>
      </c>
      <c r="J23" s="136" t="s">
        <v>28</v>
      </c>
      <c r="K23" s="136" t="s">
        <v>28</v>
      </c>
      <c r="L23" s="137">
        <v>1843</v>
      </c>
      <c r="M23" s="136" t="s">
        <v>15</v>
      </c>
      <c r="N23" s="135"/>
    </row>
    <row r="24" spans="1:14" s="39" customFormat="1" ht="13.5" customHeight="1" x14ac:dyDescent="0.15">
      <c r="A24" s="140">
        <v>27</v>
      </c>
      <c r="B24" s="280"/>
      <c r="C24" s="138">
        <f>SUM(D24:M24)</f>
        <v>50449.439999999995</v>
      </c>
      <c r="D24" s="137">
        <f>10733*366/100</f>
        <v>39282.78</v>
      </c>
      <c r="E24" s="137">
        <f>1554*366/100</f>
        <v>5687.64</v>
      </c>
      <c r="F24" s="136" t="s">
        <v>28</v>
      </c>
      <c r="G24" s="136" t="s">
        <v>28</v>
      </c>
      <c r="H24" s="136" t="s">
        <v>28</v>
      </c>
      <c r="I24" s="137">
        <f>995*366/100</f>
        <v>3641.7</v>
      </c>
      <c r="J24" s="136" t="s">
        <v>28</v>
      </c>
      <c r="K24" s="136" t="s">
        <v>28</v>
      </c>
      <c r="L24" s="137">
        <f>502*366/100</f>
        <v>1837.32</v>
      </c>
      <c r="M24" s="136" t="s">
        <v>15</v>
      </c>
      <c r="N24" s="135"/>
    </row>
    <row r="25" spans="1:14" s="39" customFormat="1" ht="13.5" customHeight="1" x14ac:dyDescent="0.15">
      <c r="A25" s="140">
        <v>28</v>
      </c>
      <c r="B25" s="280"/>
      <c r="C25" s="138">
        <f>SUM(D25:M25)</f>
        <v>50242.25</v>
      </c>
      <c r="D25" s="137">
        <f>10686*365/100</f>
        <v>39003.9</v>
      </c>
      <c r="E25" s="137">
        <f>1565*365/100</f>
        <v>5712.25</v>
      </c>
      <c r="F25" s="136" t="s">
        <v>28</v>
      </c>
      <c r="G25" s="136" t="s">
        <v>28</v>
      </c>
      <c r="H25" s="136" t="s">
        <v>28</v>
      </c>
      <c r="I25" s="137">
        <f>1016*365/100</f>
        <v>3708.4</v>
      </c>
      <c r="J25" s="136" t="s">
        <v>28</v>
      </c>
      <c r="K25" s="136" t="s">
        <v>28</v>
      </c>
      <c r="L25" s="137">
        <f>498*365/100</f>
        <v>1817.7</v>
      </c>
      <c r="M25" s="136" t="s">
        <v>15</v>
      </c>
      <c r="N25" s="135"/>
    </row>
    <row r="26" spans="1:14" s="39" customFormat="1" ht="13.5" customHeight="1" x14ac:dyDescent="0.15">
      <c r="A26" s="140">
        <v>29</v>
      </c>
      <c r="B26" s="280"/>
      <c r="C26" s="138">
        <f>SUM(D26:M26)</f>
        <v>50738.65</v>
      </c>
      <c r="D26" s="137">
        <f>10759*365/100</f>
        <v>39270.35</v>
      </c>
      <c r="E26" s="137">
        <f>1581*365/100</f>
        <v>5770.65</v>
      </c>
      <c r="F26" s="136" t="s">
        <v>28</v>
      </c>
      <c r="G26" s="136" t="s">
        <v>28</v>
      </c>
      <c r="H26" s="136" t="s">
        <v>28</v>
      </c>
      <c r="I26" s="137">
        <f>1045*365/100</f>
        <v>3814.25</v>
      </c>
      <c r="J26" s="136" t="s">
        <v>28</v>
      </c>
      <c r="K26" s="136" t="s">
        <v>28</v>
      </c>
      <c r="L26" s="137">
        <f>516*365/100</f>
        <v>1883.4</v>
      </c>
      <c r="M26" s="136" t="s">
        <v>15</v>
      </c>
      <c r="N26" s="135"/>
    </row>
    <row r="27" spans="1:14" s="39" customFormat="1" ht="13.5" customHeight="1" x14ac:dyDescent="0.15">
      <c r="A27" s="140">
        <v>30</v>
      </c>
      <c r="B27" s="139"/>
      <c r="C27" s="138">
        <f>SUM(D27:M27)</f>
        <v>50932.1</v>
      </c>
      <c r="D27" s="137">
        <f>10728*365/100</f>
        <v>39157.199999999997</v>
      </c>
      <c r="E27" s="137">
        <f>1590*365/100</f>
        <v>5803.5</v>
      </c>
      <c r="F27" s="136" t="s">
        <v>28</v>
      </c>
      <c r="G27" s="136" t="s">
        <v>28</v>
      </c>
      <c r="H27" s="136" t="s">
        <v>28</v>
      </c>
      <c r="I27" s="137">
        <f>1105*365/100</f>
        <v>4033.25</v>
      </c>
      <c r="J27" s="136" t="s">
        <v>28</v>
      </c>
      <c r="K27" s="136" t="s">
        <v>28</v>
      </c>
      <c r="L27" s="137">
        <f>531*365/100</f>
        <v>1938.15</v>
      </c>
      <c r="M27" s="136" t="s">
        <v>15</v>
      </c>
      <c r="N27" s="135"/>
    </row>
    <row r="28" spans="1:14" ht="6" customHeight="1" x14ac:dyDescent="0.15">
      <c r="A28" s="126"/>
      <c r="B28" s="134"/>
      <c r="C28" s="133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4" x14ac:dyDescent="0.15">
      <c r="A29" s="122" t="s">
        <v>119</v>
      </c>
      <c r="B29" s="132"/>
      <c r="C29" s="131"/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14" x14ac:dyDescent="0.15">
      <c r="A30" s="116" t="s">
        <v>117</v>
      </c>
      <c r="B30" s="129" t="s">
        <v>116</v>
      </c>
      <c r="C30" s="114">
        <v>34025</v>
      </c>
      <c r="D30" s="119">
        <v>23984</v>
      </c>
      <c r="E30" s="119">
        <v>4683</v>
      </c>
      <c r="F30" s="119">
        <v>420</v>
      </c>
      <c r="G30" s="119">
        <v>77</v>
      </c>
      <c r="H30" s="119">
        <v>642</v>
      </c>
      <c r="I30" s="119">
        <v>2102</v>
      </c>
      <c r="J30" s="119">
        <v>409</v>
      </c>
      <c r="K30" s="119">
        <v>256</v>
      </c>
      <c r="L30" s="119">
        <v>967</v>
      </c>
      <c r="M30" s="119">
        <v>485</v>
      </c>
    </row>
    <row r="31" spans="1:14" x14ac:dyDescent="0.15">
      <c r="A31" s="116">
        <v>13</v>
      </c>
      <c r="B31" s="128"/>
      <c r="C31" s="114">
        <v>34120</v>
      </c>
      <c r="D31" s="119">
        <v>23630</v>
      </c>
      <c r="E31" s="119">
        <v>4661</v>
      </c>
      <c r="F31" s="119">
        <v>394</v>
      </c>
      <c r="G31" s="119">
        <v>234</v>
      </c>
      <c r="H31" s="119">
        <v>624</v>
      </c>
      <c r="I31" s="119">
        <v>2413</v>
      </c>
      <c r="J31" s="130">
        <v>409</v>
      </c>
      <c r="K31" s="130">
        <v>281</v>
      </c>
      <c r="L31" s="119">
        <v>1011</v>
      </c>
      <c r="M31" s="119">
        <v>464</v>
      </c>
      <c r="N31" s="111"/>
    </row>
    <row r="32" spans="1:14" ht="13.5" customHeight="1" x14ac:dyDescent="0.15">
      <c r="A32" s="116">
        <v>14</v>
      </c>
      <c r="B32" s="129"/>
      <c r="C32" s="114">
        <v>32427</v>
      </c>
      <c r="D32" s="119">
        <v>23090</v>
      </c>
      <c r="E32" s="119">
        <v>4993</v>
      </c>
      <c r="F32" s="118" t="s">
        <v>15</v>
      </c>
      <c r="G32" s="118" t="s">
        <v>15</v>
      </c>
      <c r="H32" s="119">
        <v>657</v>
      </c>
      <c r="I32" s="119">
        <v>2665</v>
      </c>
      <c r="J32" s="118" t="s">
        <v>15</v>
      </c>
      <c r="K32" s="118" t="s">
        <v>15</v>
      </c>
      <c r="L32" s="119">
        <v>1022</v>
      </c>
      <c r="M32" s="118" t="s">
        <v>15</v>
      </c>
      <c r="N32" s="111"/>
    </row>
    <row r="33" spans="1:15" ht="13.5" customHeight="1" x14ac:dyDescent="0.15">
      <c r="A33" s="116">
        <v>15</v>
      </c>
      <c r="B33" s="128"/>
      <c r="C33" s="114">
        <v>32330</v>
      </c>
      <c r="D33" s="119">
        <v>22835</v>
      </c>
      <c r="E33" s="119">
        <v>5164</v>
      </c>
      <c r="F33" s="118" t="s">
        <v>15</v>
      </c>
      <c r="G33" s="118" t="s">
        <v>15</v>
      </c>
      <c r="H33" s="119">
        <v>597</v>
      </c>
      <c r="I33" s="119">
        <v>2658</v>
      </c>
      <c r="J33" s="118" t="s">
        <v>15</v>
      </c>
      <c r="K33" s="118" t="s">
        <v>15</v>
      </c>
      <c r="L33" s="119">
        <v>1076</v>
      </c>
      <c r="M33" s="118" t="s">
        <v>15</v>
      </c>
      <c r="N33" s="111"/>
    </row>
    <row r="34" spans="1:15" ht="13.5" customHeight="1" x14ac:dyDescent="0.15">
      <c r="A34" s="116">
        <v>16</v>
      </c>
      <c r="B34" s="128"/>
      <c r="C34" s="114">
        <v>31842</v>
      </c>
      <c r="D34" s="119">
        <v>22975</v>
      </c>
      <c r="E34" s="119">
        <v>5143</v>
      </c>
      <c r="F34" s="118" t="s">
        <v>15</v>
      </c>
      <c r="G34" s="118" t="s">
        <v>15</v>
      </c>
      <c r="H34" s="118" t="s">
        <v>15</v>
      </c>
      <c r="I34" s="119">
        <v>2641</v>
      </c>
      <c r="J34" s="118" t="s">
        <v>15</v>
      </c>
      <c r="K34" s="118" t="s">
        <v>15</v>
      </c>
      <c r="L34" s="119">
        <v>1083</v>
      </c>
      <c r="M34" s="118" t="s">
        <v>15</v>
      </c>
      <c r="N34" s="111"/>
    </row>
    <row r="35" spans="1:15" ht="13.5" customHeight="1" x14ac:dyDescent="0.15">
      <c r="A35" s="116">
        <v>17</v>
      </c>
      <c r="B35" s="115"/>
      <c r="C35" s="114">
        <v>31736</v>
      </c>
      <c r="D35" s="113">
        <v>22859</v>
      </c>
      <c r="E35" s="113">
        <v>5055</v>
      </c>
      <c r="F35" s="118" t="s">
        <v>15</v>
      </c>
      <c r="G35" s="118" t="s">
        <v>15</v>
      </c>
      <c r="H35" s="118" t="s">
        <v>15</v>
      </c>
      <c r="I35" s="113">
        <v>2754</v>
      </c>
      <c r="J35" s="118" t="s">
        <v>15</v>
      </c>
      <c r="K35" s="118" t="s">
        <v>15</v>
      </c>
      <c r="L35" s="113">
        <v>1067</v>
      </c>
      <c r="M35" s="118" t="s">
        <v>15</v>
      </c>
      <c r="N35" s="127"/>
      <c r="O35" s="67"/>
    </row>
    <row r="36" spans="1:15" ht="13.5" customHeight="1" x14ac:dyDescent="0.15">
      <c r="A36" s="116" t="s">
        <v>115</v>
      </c>
      <c r="B36" s="115"/>
      <c r="C36" s="117" t="s">
        <v>114</v>
      </c>
      <c r="D36" s="59" t="s">
        <v>114</v>
      </c>
      <c r="E36" s="59" t="s">
        <v>114</v>
      </c>
      <c r="F36" s="59" t="s">
        <v>114</v>
      </c>
      <c r="G36" s="59" t="s">
        <v>114</v>
      </c>
      <c r="H36" s="59" t="s">
        <v>114</v>
      </c>
      <c r="I36" s="59" t="s">
        <v>114</v>
      </c>
      <c r="J36" s="59" t="s">
        <v>114</v>
      </c>
      <c r="K36" s="59" t="s">
        <v>114</v>
      </c>
      <c r="L36" s="59" t="s">
        <v>114</v>
      </c>
      <c r="M36" s="59" t="s">
        <v>114</v>
      </c>
      <c r="N36" s="127"/>
      <c r="O36" s="67"/>
    </row>
    <row r="37" spans="1:15" ht="13.5" customHeight="1" x14ac:dyDescent="0.15">
      <c r="A37" s="116">
        <v>24</v>
      </c>
      <c r="B37" s="115"/>
      <c r="C37" s="114">
        <f>D37+E37+I37+L37</f>
        <v>31317</v>
      </c>
      <c r="D37" s="113">
        <f>6255*365/100</f>
        <v>22830.75</v>
      </c>
      <c r="E37" s="113">
        <f>1259*365/100</f>
        <v>4595.3500000000004</v>
      </c>
      <c r="F37" s="112" t="s">
        <v>15</v>
      </c>
      <c r="G37" s="112" t="s">
        <v>15</v>
      </c>
      <c r="H37" s="112" t="s">
        <v>15</v>
      </c>
      <c r="I37" s="113">
        <f>843*365/100</f>
        <v>3076.95</v>
      </c>
      <c r="J37" s="112" t="s">
        <v>15</v>
      </c>
      <c r="K37" s="112" t="s">
        <v>15</v>
      </c>
      <c r="L37" s="113">
        <f>223*365/100</f>
        <v>813.95</v>
      </c>
      <c r="M37" s="112" t="s">
        <v>15</v>
      </c>
      <c r="N37" s="127"/>
      <c r="O37" s="67"/>
    </row>
    <row r="38" spans="1:15" ht="13.5" customHeight="1" x14ac:dyDescent="0.15">
      <c r="A38" s="116">
        <v>25</v>
      </c>
      <c r="B38" s="115"/>
      <c r="C38" s="114">
        <f>D38+E38+I38+L38</f>
        <v>32298.85</v>
      </c>
      <c r="D38" s="113">
        <f>6483*365/100</f>
        <v>23662.95</v>
      </c>
      <c r="E38" s="113">
        <f>1285*365/100</f>
        <v>4690.25</v>
      </c>
      <c r="F38" s="112" t="s">
        <v>15</v>
      </c>
      <c r="G38" s="112" t="s">
        <v>15</v>
      </c>
      <c r="H38" s="112" t="s">
        <v>15</v>
      </c>
      <c r="I38" s="113">
        <f>857*365/100</f>
        <v>3128.05</v>
      </c>
      <c r="J38" s="112" t="s">
        <v>15</v>
      </c>
      <c r="K38" s="112" t="s">
        <v>15</v>
      </c>
      <c r="L38" s="113">
        <f>224*365/100</f>
        <v>817.6</v>
      </c>
      <c r="M38" s="112" t="s">
        <v>15</v>
      </c>
      <c r="N38" s="127"/>
      <c r="O38" s="67"/>
    </row>
    <row r="39" spans="1:15" ht="13.5" customHeight="1" x14ac:dyDescent="0.15">
      <c r="A39" s="116">
        <v>26</v>
      </c>
      <c r="B39" s="115"/>
      <c r="C39" s="114">
        <f>D39+E39+I39+L39</f>
        <v>29543.100000000002</v>
      </c>
      <c r="D39" s="113">
        <f>5901*365/100</f>
        <v>21538.65</v>
      </c>
      <c r="E39" s="113">
        <f>1193*365/100</f>
        <v>4354.45</v>
      </c>
      <c r="F39" s="112" t="s">
        <v>15</v>
      </c>
      <c r="G39" s="112" t="s">
        <v>15</v>
      </c>
      <c r="H39" s="112" t="s">
        <v>15</v>
      </c>
      <c r="I39" s="113">
        <f>785*365/100</f>
        <v>2865.25</v>
      </c>
      <c r="J39" s="112" t="s">
        <v>15</v>
      </c>
      <c r="K39" s="112" t="s">
        <v>15</v>
      </c>
      <c r="L39" s="113">
        <f>215*365/100</f>
        <v>784.75</v>
      </c>
      <c r="M39" s="112" t="s">
        <v>15</v>
      </c>
      <c r="N39" s="127"/>
      <c r="O39" s="67"/>
    </row>
    <row r="40" spans="1:15" ht="13.5" customHeight="1" x14ac:dyDescent="0.15">
      <c r="A40" s="116">
        <v>27</v>
      </c>
      <c r="B40" s="115"/>
      <c r="C40" s="114">
        <f>D40+E40+I40+L40</f>
        <v>30341.4</v>
      </c>
      <c r="D40" s="113">
        <f>5998*366/100</f>
        <v>21952.68</v>
      </c>
      <c r="E40" s="113">
        <f>1251*366/100</f>
        <v>4578.66</v>
      </c>
      <c r="F40" s="112" t="s">
        <v>15</v>
      </c>
      <c r="G40" s="112" t="s">
        <v>15</v>
      </c>
      <c r="H40" s="112" t="s">
        <v>15</v>
      </c>
      <c r="I40" s="113">
        <f>841*366/100</f>
        <v>3078.06</v>
      </c>
      <c r="J40" s="112" t="s">
        <v>15</v>
      </c>
      <c r="K40" s="112" t="s">
        <v>15</v>
      </c>
      <c r="L40" s="113">
        <f>200*366/100</f>
        <v>732</v>
      </c>
      <c r="M40" s="112" t="s">
        <v>15</v>
      </c>
      <c r="N40" s="127"/>
      <c r="O40" s="67"/>
    </row>
    <row r="41" spans="1:15" ht="13.5" customHeight="1" x14ac:dyDescent="0.15">
      <c r="A41" s="116">
        <v>28</v>
      </c>
      <c r="B41" s="115"/>
      <c r="C41" s="114">
        <f>SUM(D41:M41)</f>
        <v>30101.55</v>
      </c>
      <c r="D41" s="113">
        <f>5923*365/100</f>
        <v>21618.95</v>
      </c>
      <c r="E41" s="113">
        <f>1265*365/100</f>
        <v>4617.25</v>
      </c>
      <c r="F41" s="112" t="s">
        <v>15</v>
      </c>
      <c r="G41" s="112" t="s">
        <v>15</v>
      </c>
      <c r="H41" s="112" t="s">
        <v>15</v>
      </c>
      <c r="I41" s="113">
        <f>860*365/100</f>
        <v>3139</v>
      </c>
      <c r="J41" s="112" t="s">
        <v>15</v>
      </c>
      <c r="K41" s="112" t="s">
        <v>15</v>
      </c>
      <c r="L41" s="113">
        <f>199*365/100</f>
        <v>726.35</v>
      </c>
      <c r="M41" s="112" t="s">
        <v>15</v>
      </c>
      <c r="N41" s="127"/>
      <c r="O41" s="67"/>
    </row>
    <row r="42" spans="1:15" ht="13.5" customHeight="1" x14ac:dyDescent="0.15">
      <c r="A42" s="116">
        <v>29</v>
      </c>
      <c r="B42" s="115"/>
      <c r="C42" s="114">
        <f>SUM(D42:M42)</f>
        <v>30269.45</v>
      </c>
      <c r="D42" s="113">
        <f>5935*365/100</f>
        <v>21662.75</v>
      </c>
      <c r="E42" s="113">
        <f>1267*365/100</f>
        <v>4624.55</v>
      </c>
      <c r="F42" s="112" t="s">
        <v>15</v>
      </c>
      <c r="G42" s="112" t="s">
        <v>15</v>
      </c>
      <c r="H42" s="112" t="s">
        <v>15</v>
      </c>
      <c r="I42" s="113">
        <f>885*365/100</f>
        <v>3230.25</v>
      </c>
      <c r="J42" s="112" t="s">
        <v>15</v>
      </c>
      <c r="K42" s="112" t="s">
        <v>15</v>
      </c>
      <c r="L42" s="113">
        <f>206*365/100</f>
        <v>751.9</v>
      </c>
      <c r="M42" s="112" t="s">
        <v>15</v>
      </c>
      <c r="N42" s="127"/>
      <c r="O42" s="67"/>
    </row>
    <row r="43" spans="1:15" ht="13.5" customHeight="1" x14ac:dyDescent="0.15">
      <c r="A43" s="116">
        <v>30</v>
      </c>
      <c r="B43" s="115"/>
      <c r="C43" s="114">
        <f>SUM(D43:M43)</f>
        <v>30181.850000000006</v>
      </c>
      <c r="D43" s="113">
        <f>5848*365/100</f>
        <v>21345.200000000001</v>
      </c>
      <c r="E43" s="113">
        <f>1269*365/100</f>
        <v>4631.8500000000004</v>
      </c>
      <c r="F43" s="112" t="s">
        <v>15</v>
      </c>
      <c r="G43" s="112" t="s">
        <v>15</v>
      </c>
      <c r="H43" s="112" t="s">
        <v>15</v>
      </c>
      <c r="I43" s="113">
        <f>946*365/100</f>
        <v>3452.9</v>
      </c>
      <c r="J43" s="112" t="s">
        <v>15</v>
      </c>
      <c r="K43" s="112" t="s">
        <v>15</v>
      </c>
      <c r="L43" s="113">
        <f>206*365/100</f>
        <v>751.9</v>
      </c>
      <c r="M43" s="112" t="s">
        <v>15</v>
      </c>
      <c r="N43" s="127"/>
      <c r="O43" s="67"/>
    </row>
    <row r="44" spans="1:15" ht="6" customHeight="1" x14ac:dyDescent="0.15">
      <c r="A44" s="126"/>
      <c r="B44" s="126"/>
      <c r="C44" s="125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3"/>
    </row>
    <row r="45" spans="1:15" x14ac:dyDescent="0.15">
      <c r="A45" s="122" t="s">
        <v>118</v>
      </c>
      <c r="B45" s="122"/>
      <c r="C45" s="121"/>
      <c r="D45" s="110"/>
      <c r="E45" s="110"/>
      <c r="F45" s="110"/>
      <c r="G45" s="110"/>
      <c r="H45" s="110"/>
      <c r="I45" s="110"/>
      <c r="J45" s="110"/>
      <c r="K45" s="110"/>
      <c r="L45" s="110"/>
      <c r="M45" s="110"/>
    </row>
    <row r="46" spans="1:15" x14ac:dyDescent="0.15">
      <c r="A46" s="116" t="s">
        <v>117</v>
      </c>
      <c r="B46" s="120" t="s">
        <v>116</v>
      </c>
      <c r="C46" s="114">
        <v>23320</v>
      </c>
      <c r="D46" s="119">
        <v>19086</v>
      </c>
      <c r="E46" s="119">
        <v>1329</v>
      </c>
      <c r="F46" s="119">
        <v>434</v>
      </c>
      <c r="G46" s="119">
        <v>7</v>
      </c>
      <c r="H46" s="119">
        <v>248</v>
      </c>
      <c r="I46" s="119">
        <v>672</v>
      </c>
      <c r="J46" s="119">
        <v>40</v>
      </c>
      <c r="K46" s="119">
        <v>18</v>
      </c>
      <c r="L46" s="119">
        <v>1380</v>
      </c>
      <c r="M46" s="119">
        <v>106</v>
      </c>
    </row>
    <row r="47" spans="1:15" x14ac:dyDescent="0.15">
      <c r="A47" s="116">
        <v>13</v>
      </c>
      <c r="B47" s="115"/>
      <c r="C47" s="114">
        <v>22787</v>
      </c>
      <c r="D47" s="119">
        <v>18502</v>
      </c>
      <c r="E47" s="119">
        <v>1259</v>
      </c>
      <c r="F47" s="119">
        <v>431</v>
      </c>
      <c r="G47" s="119">
        <v>62</v>
      </c>
      <c r="H47" s="119">
        <v>252</v>
      </c>
      <c r="I47" s="119">
        <v>683</v>
      </c>
      <c r="J47" s="119">
        <v>40</v>
      </c>
      <c r="K47" s="119">
        <v>22</v>
      </c>
      <c r="L47" s="119">
        <v>1442</v>
      </c>
      <c r="M47" s="119">
        <v>95</v>
      </c>
      <c r="N47" s="111"/>
    </row>
    <row r="48" spans="1:15" ht="13.5" customHeight="1" x14ac:dyDescent="0.15">
      <c r="A48" s="116">
        <v>14</v>
      </c>
      <c r="B48" s="120"/>
      <c r="C48" s="114">
        <v>21722</v>
      </c>
      <c r="D48" s="119">
        <v>18181</v>
      </c>
      <c r="E48" s="119">
        <v>1241</v>
      </c>
      <c r="F48" s="118" t="s">
        <v>15</v>
      </c>
      <c r="G48" s="118" t="s">
        <v>15</v>
      </c>
      <c r="H48" s="119">
        <v>241</v>
      </c>
      <c r="I48" s="119">
        <v>668</v>
      </c>
      <c r="J48" s="118" t="s">
        <v>15</v>
      </c>
      <c r="K48" s="118" t="s">
        <v>15</v>
      </c>
      <c r="L48" s="119">
        <v>1391</v>
      </c>
      <c r="M48" s="118" t="s">
        <v>15</v>
      </c>
      <c r="N48" s="111"/>
    </row>
    <row r="49" spans="1:14" ht="13.5" customHeight="1" x14ac:dyDescent="0.15">
      <c r="A49" s="116">
        <v>15</v>
      </c>
      <c r="B49" s="115"/>
      <c r="C49" s="114">
        <v>20690</v>
      </c>
      <c r="D49" s="119">
        <v>17288</v>
      </c>
      <c r="E49" s="119">
        <v>1171</v>
      </c>
      <c r="F49" s="118" t="s">
        <v>15</v>
      </c>
      <c r="G49" s="118" t="s">
        <v>15</v>
      </c>
      <c r="H49" s="119">
        <v>237</v>
      </c>
      <c r="I49" s="119">
        <v>624</v>
      </c>
      <c r="J49" s="118" t="s">
        <v>15</v>
      </c>
      <c r="K49" s="118" t="s">
        <v>15</v>
      </c>
      <c r="L49" s="119">
        <v>1370</v>
      </c>
      <c r="M49" s="118" t="s">
        <v>15</v>
      </c>
      <c r="N49" s="111"/>
    </row>
    <row r="50" spans="1:14" ht="13.5" customHeight="1" x14ac:dyDescent="0.15">
      <c r="A50" s="116">
        <v>16</v>
      </c>
      <c r="B50" s="115"/>
      <c r="C50" s="114">
        <v>20160</v>
      </c>
      <c r="D50" s="119">
        <v>17174</v>
      </c>
      <c r="E50" s="119">
        <v>1052</v>
      </c>
      <c r="F50" s="118" t="s">
        <v>15</v>
      </c>
      <c r="G50" s="118" t="s">
        <v>15</v>
      </c>
      <c r="H50" s="118" t="s">
        <v>15</v>
      </c>
      <c r="I50" s="119">
        <v>615</v>
      </c>
      <c r="J50" s="118" t="s">
        <v>15</v>
      </c>
      <c r="K50" s="118" t="s">
        <v>15</v>
      </c>
      <c r="L50" s="119">
        <v>1319</v>
      </c>
      <c r="M50" s="118" t="s">
        <v>15</v>
      </c>
      <c r="N50" s="111"/>
    </row>
    <row r="51" spans="1:14" ht="13.5" customHeight="1" x14ac:dyDescent="0.15">
      <c r="A51" s="116">
        <v>17</v>
      </c>
      <c r="B51" s="115"/>
      <c r="C51" s="114">
        <v>20518</v>
      </c>
      <c r="D51" s="113">
        <v>17640</v>
      </c>
      <c r="E51" s="113">
        <v>1011</v>
      </c>
      <c r="F51" s="118" t="s">
        <v>15</v>
      </c>
      <c r="G51" s="118" t="s">
        <v>15</v>
      </c>
      <c r="H51" s="118" t="s">
        <v>15</v>
      </c>
      <c r="I51" s="113">
        <v>622</v>
      </c>
      <c r="J51" s="118" t="s">
        <v>15</v>
      </c>
      <c r="K51" s="118" t="s">
        <v>15</v>
      </c>
      <c r="L51" s="113">
        <v>1245</v>
      </c>
      <c r="M51" s="118" t="s">
        <v>15</v>
      </c>
      <c r="N51" s="111"/>
    </row>
    <row r="52" spans="1:14" ht="13.5" customHeight="1" x14ac:dyDescent="0.15">
      <c r="A52" s="116" t="s">
        <v>115</v>
      </c>
      <c r="B52" s="115"/>
      <c r="C52" s="117" t="s">
        <v>114</v>
      </c>
      <c r="D52" s="59" t="s">
        <v>114</v>
      </c>
      <c r="E52" s="59" t="s">
        <v>114</v>
      </c>
      <c r="F52" s="59" t="s">
        <v>114</v>
      </c>
      <c r="G52" s="59" t="s">
        <v>114</v>
      </c>
      <c r="H52" s="59" t="s">
        <v>114</v>
      </c>
      <c r="I52" s="59" t="s">
        <v>114</v>
      </c>
      <c r="J52" s="59" t="s">
        <v>114</v>
      </c>
      <c r="K52" s="59" t="s">
        <v>114</v>
      </c>
      <c r="L52" s="59" t="s">
        <v>114</v>
      </c>
      <c r="M52" s="59" t="s">
        <v>114</v>
      </c>
      <c r="N52" s="111"/>
    </row>
    <row r="53" spans="1:14" ht="13.5" customHeight="1" x14ac:dyDescent="0.15">
      <c r="A53" s="116">
        <v>24</v>
      </c>
      <c r="B53" s="115"/>
      <c r="C53" s="114">
        <f>D53+E53+I53+L53</f>
        <v>19352.3</v>
      </c>
      <c r="D53" s="113">
        <f>4604*365/100</f>
        <v>16804.599999999999</v>
      </c>
      <c r="E53" s="113">
        <f>278*365/100</f>
        <v>1014.7</v>
      </c>
      <c r="F53" s="112" t="s">
        <v>15</v>
      </c>
      <c r="G53" s="112" t="s">
        <v>15</v>
      </c>
      <c r="H53" s="112" t="s">
        <v>15</v>
      </c>
      <c r="I53" s="113">
        <f>153*365/100</f>
        <v>558.45000000000005</v>
      </c>
      <c r="J53" s="112" t="s">
        <v>15</v>
      </c>
      <c r="K53" s="112" t="s">
        <v>15</v>
      </c>
      <c r="L53" s="113">
        <f>267*365/100</f>
        <v>974.55</v>
      </c>
      <c r="M53" s="112" t="s">
        <v>15</v>
      </c>
      <c r="N53" s="111"/>
    </row>
    <row r="54" spans="1:14" ht="13.5" customHeight="1" x14ac:dyDescent="0.15">
      <c r="A54" s="116">
        <v>25</v>
      </c>
      <c r="B54" s="115"/>
      <c r="C54" s="114">
        <f>D54+E54+I54+L54</f>
        <v>20053.100000000002</v>
      </c>
      <c r="D54" s="113">
        <f>4737*365/100</f>
        <v>17290.05</v>
      </c>
      <c r="E54" s="113">
        <f>273*365/100</f>
        <v>996.45</v>
      </c>
      <c r="F54" s="112" t="s">
        <v>15</v>
      </c>
      <c r="G54" s="112" t="s">
        <v>15</v>
      </c>
      <c r="H54" s="112" t="s">
        <v>15</v>
      </c>
      <c r="I54" s="113">
        <f>161*365/100</f>
        <v>587.65</v>
      </c>
      <c r="J54" s="112" t="s">
        <v>15</v>
      </c>
      <c r="K54" s="112" t="s">
        <v>15</v>
      </c>
      <c r="L54" s="113">
        <f>323*365/100</f>
        <v>1178.95</v>
      </c>
      <c r="M54" s="112" t="s">
        <v>15</v>
      </c>
      <c r="N54" s="111"/>
    </row>
    <row r="55" spans="1:14" ht="13.5" customHeight="1" x14ac:dyDescent="0.15">
      <c r="A55" s="116">
        <v>26</v>
      </c>
      <c r="B55" s="115"/>
      <c r="C55" s="114">
        <f>D55+E55+I55+L55</f>
        <v>20082.3</v>
      </c>
      <c r="D55" s="113">
        <f>4752*365/100</f>
        <v>17344.8</v>
      </c>
      <c r="E55" s="113">
        <f>300*365/100</f>
        <v>1095</v>
      </c>
      <c r="F55" s="112" t="s">
        <v>15</v>
      </c>
      <c r="G55" s="112" t="s">
        <v>15</v>
      </c>
      <c r="H55" s="112" t="s">
        <v>15</v>
      </c>
      <c r="I55" s="113">
        <f>161*365/100</f>
        <v>587.65</v>
      </c>
      <c r="J55" s="112" t="s">
        <v>15</v>
      </c>
      <c r="K55" s="112" t="s">
        <v>15</v>
      </c>
      <c r="L55" s="113">
        <f>289*365/100</f>
        <v>1054.8499999999999</v>
      </c>
      <c r="M55" s="112" t="s">
        <v>15</v>
      </c>
      <c r="N55" s="111"/>
    </row>
    <row r="56" spans="1:14" ht="13.5" customHeight="1" x14ac:dyDescent="0.15">
      <c r="A56" s="116">
        <v>27</v>
      </c>
      <c r="B56" s="115"/>
      <c r="C56" s="114">
        <f>D56+E56+I56+L56</f>
        <v>20108.039999999997</v>
      </c>
      <c r="D56" s="113">
        <f>4735*366/100</f>
        <v>17330.099999999999</v>
      </c>
      <c r="E56" s="113">
        <f>303*366/100</f>
        <v>1108.98</v>
      </c>
      <c r="F56" s="112" t="s">
        <v>15</v>
      </c>
      <c r="G56" s="112" t="s">
        <v>15</v>
      </c>
      <c r="H56" s="112" t="s">
        <v>15</v>
      </c>
      <c r="I56" s="113">
        <f>154*366/100</f>
        <v>563.64</v>
      </c>
      <c r="J56" s="112" t="s">
        <v>15</v>
      </c>
      <c r="K56" s="112" t="s">
        <v>15</v>
      </c>
      <c r="L56" s="113">
        <f>302*366/100</f>
        <v>1105.32</v>
      </c>
      <c r="M56" s="112" t="s">
        <v>15</v>
      </c>
      <c r="N56" s="111"/>
    </row>
    <row r="57" spans="1:14" ht="13.5" customHeight="1" x14ac:dyDescent="0.15">
      <c r="A57" s="116">
        <v>28</v>
      </c>
      <c r="B57" s="115"/>
      <c r="C57" s="114">
        <f>SUM(D57:M57)</f>
        <v>20129.75</v>
      </c>
      <c r="D57" s="113">
        <f>4762*365/100</f>
        <v>17381.3</v>
      </c>
      <c r="E57" s="113">
        <f>299*365/100</f>
        <v>1091.3499999999999</v>
      </c>
      <c r="F57" s="112" t="s">
        <v>15</v>
      </c>
      <c r="G57" s="112" t="s">
        <v>15</v>
      </c>
      <c r="H57" s="112" t="s">
        <v>15</v>
      </c>
      <c r="I57" s="113">
        <f>156*365/100</f>
        <v>569.4</v>
      </c>
      <c r="J57" s="112" t="s">
        <v>15</v>
      </c>
      <c r="K57" s="112" t="s">
        <v>15</v>
      </c>
      <c r="L57" s="113">
        <f>298*365/100</f>
        <v>1087.7</v>
      </c>
      <c r="M57" s="112" t="s">
        <v>15</v>
      </c>
      <c r="N57" s="111"/>
    </row>
    <row r="58" spans="1:14" ht="13.5" customHeight="1" x14ac:dyDescent="0.15">
      <c r="A58" s="116">
        <v>29</v>
      </c>
      <c r="B58" s="115"/>
      <c r="C58" s="114">
        <f>SUM(D58:M58)</f>
        <v>20458.25</v>
      </c>
      <c r="D58" s="113">
        <f>4823*365/100</f>
        <v>17603.95</v>
      </c>
      <c r="E58" s="113">
        <f>313*365/100</f>
        <v>1142.45</v>
      </c>
      <c r="F58" s="112" t="s">
        <v>15</v>
      </c>
      <c r="G58" s="112" t="s">
        <v>15</v>
      </c>
      <c r="H58" s="112" t="s">
        <v>15</v>
      </c>
      <c r="I58" s="113">
        <f>159*365/100</f>
        <v>580.35</v>
      </c>
      <c r="J58" s="112" t="s">
        <v>15</v>
      </c>
      <c r="K58" s="112" t="s">
        <v>15</v>
      </c>
      <c r="L58" s="113">
        <f>310*365/100</f>
        <v>1131.5</v>
      </c>
      <c r="M58" s="112" t="s">
        <v>15</v>
      </c>
      <c r="N58" s="111"/>
    </row>
    <row r="59" spans="1:14" ht="13.5" customHeight="1" x14ac:dyDescent="0.15">
      <c r="A59" s="116">
        <v>30</v>
      </c>
      <c r="B59" s="115"/>
      <c r="C59" s="114">
        <f>SUM(D59:M59)</f>
        <v>20739.3</v>
      </c>
      <c r="D59" s="113">
        <f>4879*365/100</f>
        <v>17808.349999999999</v>
      </c>
      <c r="E59" s="113">
        <f>321*365/100</f>
        <v>1171.6500000000001</v>
      </c>
      <c r="F59" s="112" t="s">
        <v>15</v>
      </c>
      <c r="G59" s="112" t="s">
        <v>15</v>
      </c>
      <c r="H59" s="112" t="s">
        <v>15</v>
      </c>
      <c r="I59" s="113">
        <f>158*365/100</f>
        <v>576.70000000000005</v>
      </c>
      <c r="J59" s="112" t="s">
        <v>15</v>
      </c>
      <c r="K59" s="112" t="s">
        <v>15</v>
      </c>
      <c r="L59" s="113">
        <f>324*365/100</f>
        <v>1182.5999999999999</v>
      </c>
      <c r="M59" s="112" t="s">
        <v>15</v>
      </c>
      <c r="N59" s="111"/>
    </row>
    <row r="60" spans="1:14" ht="9" customHeight="1" x14ac:dyDescent="0.15">
      <c r="A60" s="69"/>
      <c r="B60" s="69"/>
      <c r="C60" s="72"/>
      <c r="D60" s="69"/>
      <c r="E60" s="69"/>
      <c r="F60" s="69"/>
      <c r="G60" s="69"/>
      <c r="H60" s="69"/>
      <c r="I60" s="69"/>
      <c r="J60" s="69"/>
      <c r="K60" s="69"/>
      <c r="L60" s="69"/>
      <c r="M60" s="69"/>
    </row>
    <row r="61" spans="1:14" s="54" customFormat="1" ht="15" customHeight="1" x14ac:dyDescent="0.15">
      <c r="A61" s="110" t="s">
        <v>113</v>
      </c>
      <c r="B61" s="110"/>
    </row>
    <row r="62" spans="1:14" s="54" customFormat="1" ht="12" x14ac:dyDescent="0.15">
      <c r="A62" s="54" t="s">
        <v>112</v>
      </c>
    </row>
    <row r="63" spans="1:14" s="54" customFormat="1" ht="12" x14ac:dyDescent="0.15">
      <c r="A63" s="54" t="s">
        <v>111</v>
      </c>
    </row>
    <row r="64" spans="1:14" s="54" customFormat="1" ht="12" x14ac:dyDescent="0.15">
      <c r="A64" s="54" t="s">
        <v>110</v>
      </c>
    </row>
    <row r="65" spans="1:1" x14ac:dyDescent="0.15">
      <c r="A65" s="109" t="s">
        <v>109</v>
      </c>
    </row>
  </sheetData>
  <mergeCells count="12">
    <mergeCell ref="A6:B7"/>
    <mergeCell ref="M6:M7"/>
    <mergeCell ref="I6:I7"/>
    <mergeCell ref="J6:J7"/>
    <mergeCell ref="K6:K7"/>
    <mergeCell ref="L6:L7"/>
    <mergeCell ref="C6:C7"/>
    <mergeCell ref="D6:D7"/>
    <mergeCell ref="H6:H7"/>
    <mergeCell ref="E6:E7"/>
    <mergeCell ref="F6:F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/>
  </sheetViews>
  <sheetFormatPr defaultRowHeight="13.5" x14ac:dyDescent="0.15"/>
  <cols>
    <col min="1" max="1" width="20.125" style="1" customWidth="1"/>
    <col min="2" max="5" width="17.125" style="1" customWidth="1"/>
    <col min="6" max="16384" width="9" style="1"/>
  </cols>
  <sheetData>
    <row r="1" spans="1:5" ht="24" customHeight="1" x14ac:dyDescent="0.15">
      <c r="A1" s="282" t="s">
        <v>147</v>
      </c>
      <c r="B1" s="172"/>
      <c r="C1" s="172"/>
      <c r="D1" s="172"/>
      <c r="E1" s="172"/>
    </row>
    <row r="2" spans="1:5" ht="9" customHeight="1" x14ac:dyDescent="0.2">
      <c r="A2" s="174"/>
      <c r="B2" s="172"/>
      <c r="C2" s="172"/>
      <c r="D2" s="172"/>
      <c r="E2" s="172"/>
    </row>
    <row r="3" spans="1:5" x14ac:dyDescent="0.15">
      <c r="A3" s="173" t="s">
        <v>146</v>
      </c>
      <c r="B3" s="172"/>
      <c r="C3" s="172"/>
      <c r="D3" s="172"/>
      <c r="E3" s="162"/>
    </row>
    <row r="4" spans="1:5" x14ac:dyDescent="0.15">
      <c r="A4" s="173" t="s">
        <v>145</v>
      </c>
      <c r="B4" s="172"/>
      <c r="C4" s="172"/>
      <c r="D4" s="172"/>
      <c r="E4" s="162"/>
    </row>
    <row r="5" spans="1:5" ht="6" customHeight="1" x14ac:dyDescent="0.15">
      <c r="A5" s="173"/>
      <c r="B5" s="172"/>
      <c r="C5" s="172"/>
      <c r="D5" s="172"/>
      <c r="E5" s="162"/>
    </row>
    <row r="6" spans="1:5" x14ac:dyDescent="0.15">
      <c r="A6" s="173"/>
      <c r="B6" s="172"/>
      <c r="C6" s="172"/>
      <c r="D6" s="172"/>
      <c r="E6" s="162" t="s">
        <v>144</v>
      </c>
    </row>
    <row r="7" spans="1:5" ht="6" customHeight="1" x14ac:dyDescent="0.15">
      <c r="A7" s="155"/>
      <c r="B7" s="155"/>
      <c r="C7" s="155"/>
      <c r="D7" s="155"/>
      <c r="E7" s="171"/>
    </row>
    <row r="8" spans="1:5" ht="17.25" customHeight="1" x14ac:dyDescent="0.15">
      <c r="A8" s="278" t="s">
        <v>83</v>
      </c>
      <c r="B8" s="279" t="s">
        <v>143</v>
      </c>
      <c r="C8" s="279" t="s">
        <v>142</v>
      </c>
      <c r="D8" s="279" t="s">
        <v>141</v>
      </c>
      <c r="E8" s="278" t="s">
        <v>140</v>
      </c>
    </row>
    <row r="9" spans="1:5" s="42" customFormat="1" x14ac:dyDescent="0.4">
      <c r="A9" s="170" t="s">
        <v>139</v>
      </c>
      <c r="B9" s="169"/>
      <c r="C9" s="168"/>
      <c r="D9" s="168"/>
      <c r="E9" s="168"/>
    </row>
    <row r="10" spans="1:5" s="157" customFormat="1" ht="16.5" customHeight="1" x14ac:dyDescent="0.4">
      <c r="A10" s="161" t="s">
        <v>137</v>
      </c>
      <c r="B10" s="167">
        <v>75468</v>
      </c>
      <c r="C10" s="164">
        <v>75468</v>
      </c>
      <c r="D10" s="50" t="s">
        <v>15</v>
      </c>
      <c r="E10" s="50" t="s">
        <v>15</v>
      </c>
    </row>
    <row r="11" spans="1:5" s="157" customFormat="1" ht="16.5" customHeight="1" x14ac:dyDescent="0.4">
      <c r="A11" s="159">
        <v>21</v>
      </c>
      <c r="B11" s="158">
        <v>61859</v>
      </c>
      <c r="C11" s="158">
        <v>61859</v>
      </c>
      <c r="D11" s="50" t="s">
        <v>15</v>
      </c>
      <c r="E11" s="50" t="s">
        <v>15</v>
      </c>
    </row>
    <row r="12" spans="1:5" s="157" customFormat="1" ht="16.5" customHeight="1" x14ac:dyDescent="0.4">
      <c r="A12" s="159">
        <v>22</v>
      </c>
      <c r="B12" s="158">
        <v>57168</v>
      </c>
      <c r="C12" s="158">
        <v>57168</v>
      </c>
      <c r="D12" s="162" t="s">
        <v>15</v>
      </c>
      <c r="E12" s="162" t="s">
        <v>15</v>
      </c>
    </row>
    <row r="13" spans="1:5" s="157" customFormat="1" ht="16.5" customHeight="1" x14ac:dyDescent="0.4">
      <c r="A13" s="159">
        <v>23</v>
      </c>
      <c r="B13" s="158">
        <v>57335</v>
      </c>
      <c r="C13" s="158">
        <v>57335</v>
      </c>
      <c r="D13" s="50" t="s">
        <v>15</v>
      </c>
      <c r="E13" s="50" t="s">
        <v>15</v>
      </c>
    </row>
    <row r="14" spans="1:5" s="157" customFormat="1" ht="15.75" customHeight="1" x14ac:dyDescent="0.4">
      <c r="A14" s="159">
        <v>24</v>
      </c>
      <c r="B14" s="158">
        <v>53768</v>
      </c>
      <c r="C14" s="158">
        <v>53768</v>
      </c>
      <c r="D14" s="50" t="s">
        <v>15</v>
      </c>
      <c r="E14" s="50" t="s">
        <v>15</v>
      </c>
    </row>
    <row r="15" spans="1:5" s="157" customFormat="1" ht="15.75" customHeight="1" x14ac:dyDescent="0.4">
      <c r="A15" s="161">
        <v>25</v>
      </c>
      <c r="B15" s="160">
        <v>55798</v>
      </c>
      <c r="C15" s="158">
        <v>55798</v>
      </c>
      <c r="D15" s="50" t="s">
        <v>15</v>
      </c>
      <c r="E15" s="50" t="s">
        <v>15</v>
      </c>
    </row>
    <row r="16" spans="1:5" s="157" customFormat="1" ht="15.75" customHeight="1" x14ac:dyDescent="0.4">
      <c r="A16" s="161">
        <v>26</v>
      </c>
      <c r="B16" s="160">
        <v>72586</v>
      </c>
      <c r="C16" s="158">
        <v>72586</v>
      </c>
      <c r="D16" s="50" t="s">
        <v>28</v>
      </c>
      <c r="E16" s="50" t="s">
        <v>28</v>
      </c>
    </row>
    <row r="17" spans="1:5" s="157" customFormat="1" ht="15.75" customHeight="1" x14ac:dyDescent="0.4">
      <c r="A17" s="161">
        <v>27</v>
      </c>
      <c r="B17" s="160">
        <v>73994</v>
      </c>
      <c r="C17" s="158">
        <v>73994</v>
      </c>
      <c r="D17" s="50" t="s">
        <v>15</v>
      </c>
      <c r="E17" s="50" t="s">
        <v>15</v>
      </c>
    </row>
    <row r="18" spans="1:5" s="157" customFormat="1" ht="15.75" customHeight="1" x14ac:dyDescent="0.4">
      <c r="A18" s="161">
        <v>28</v>
      </c>
      <c r="B18" s="160">
        <v>72052</v>
      </c>
      <c r="C18" s="158">
        <v>72052</v>
      </c>
      <c r="D18" s="50" t="s">
        <v>28</v>
      </c>
      <c r="E18" s="50" t="s">
        <v>28</v>
      </c>
    </row>
    <row r="19" spans="1:5" s="157" customFormat="1" ht="15.75" customHeight="1" x14ac:dyDescent="0.4">
      <c r="A19" s="161">
        <v>29</v>
      </c>
      <c r="B19" s="160">
        <v>73275</v>
      </c>
      <c r="C19" s="158">
        <v>73275</v>
      </c>
      <c r="D19" s="50" t="s">
        <v>28</v>
      </c>
      <c r="E19" s="50" t="s">
        <v>28</v>
      </c>
    </row>
    <row r="20" spans="1:5" s="157" customFormat="1" ht="15.75" customHeight="1" x14ac:dyDescent="0.4">
      <c r="A20" s="161">
        <v>30</v>
      </c>
      <c r="B20" s="160">
        <v>63792</v>
      </c>
      <c r="C20" s="158">
        <v>63792</v>
      </c>
      <c r="D20" s="50" t="s">
        <v>28</v>
      </c>
      <c r="E20" s="50" t="s">
        <v>28</v>
      </c>
    </row>
    <row r="21" spans="1:5" s="42" customFormat="1" ht="6" customHeight="1" x14ac:dyDescent="0.4">
      <c r="A21" s="166"/>
      <c r="B21" s="167"/>
      <c r="C21" s="164"/>
      <c r="D21" s="164"/>
      <c r="E21" s="164"/>
    </row>
    <row r="22" spans="1:5" s="42" customFormat="1" x14ac:dyDescent="0.4">
      <c r="A22" s="166" t="s">
        <v>138</v>
      </c>
      <c r="B22" s="165"/>
      <c r="C22" s="164"/>
      <c r="D22" s="164"/>
      <c r="E22" s="164"/>
    </row>
    <row r="23" spans="1:5" s="157" customFormat="1" ht="16.5" customHeight="1" x14ac:dyDescent="0.4">
      <c r="A23" s="161" t="s">
        <v>137</v>
      </c>
      <c r="B23" s="163">
        <v>74645</v>
      </c>
      <c r="C23" s="50">
        <v>74645</v>
      </c>
      <c r="D23" s="50" t="s">
        <v>15</v>
      </c>
      <c r="E23" s="50" t="s">
        <v>15</v>
      </c>
    </row>
    <row r="24" spans="1:5" s="157" customFormat="1" ht="16.5" customHeight="1" x14ac:dyDescent="0.4">
      <c r="A24" s="161">
        <v>21</v>
      </c>
      <c r="B24" s="160">
        <v>67580</v>
      </c>
      <c r="C24" s="158">
        <v>67580</v>
      </c>
      <c r="D24" s="50" t="s">
        <v>15</v>
      </c>
      <c r="E24" s="50" t="s">
        <v>15</v>
      </c>
    </row>
    <row r="25" spans="1:5" s="157" customFormat="1" ht="16.5" customHeight="1" x14ac:dyDescent="0.4">
      <c r="A25" s="161">
        <v>22</v>
      </c>
      <c r="B25" s="160">
        <v>61115</v>
      </c>
      <c r="C25" s="158">
        <v>61115</v>
      </c>
      <c r="D25" s="162" t="s">
        <v>15</v>
      </c>
      <c r="E25" s="162" t="s">
        <v>15</v>
      </c>
    </row>
    <row r="26" spans="1:5" s="157" customFormat="1" ht="16.5" customHeight="1" x14ac:dyDescent="0.4">
      <c r="A26" s="161">
        <v>23</v>
      </c>
      <c r="B26" s="160">
        <v>65740</v>
      </c>
      <c r="C26" s="158">
        <v>65740</v>
      </c>
      <c r="D26" s="50" t="s">
        <v>15</v>
      </c>
      <c r="E26" s="50" t="s">
        <v>15</v>
      </c>
    </row>
    <row r="27" spans="1:5" s="157" customFormat="1" ht="16.5" customHeight="1" x14ac:dyDescent="0.4">
      <c r="A27" s="161">
        <v>24</v>
      </c>
      <c r="B27" s="160">
        <v>70240</v>
      </c>
      <c r="C27" s="158">
        <v>70240</v>
      </c>
      <c r="D27" s="50" t="s">
        <v>15</v>
      </c>
      <c r="E27" s="50" t="s">
        <v>15</v>
      </c>
    </row>
    <row r="28" spans="1:5" s="157" customFormat="1" ht="16.5" customHeight="1" x14ac:dyDescent="0.4">
      <c r="A28" s="161">
        <v>25</v>
      </c>
      <c r="B28" s="160">
        <v>69945</v>
      </c>
      <c r="C28" s="158">
        <v>69945</v>
      </c>
      <c r="D28" s="50" t="s">
        <v>15</v>
      </c>
      <c r="E28" s="50" t="s">
        <v>15</v>
      </c>
    </row>
    <row r="29" spans="1:5" s="157" customFormat="1" ht="16.5" customHeight="1" x14ac:dyDescent="0.4">
      <c r="A29" s="161">
        <v>26</v>
      </c>
      <c r="B29" s="160">
        <v>72555</v>
      </c>
      <c r="C29" s="158">
        <v>72555</v>
      </c>
      <c r="D29" s="50" t="s">
        <v>15</v>
      </c>
      <c r="E29" s="50" t="s">
        <v>15</v>
      </c>
    </row>
    <row r="30" spans="1:5" s="157" customFormat="1" ht="16.5" customHeight="1" x14ac:dyDescent="0.4">
      <c r="A30" s="161">
        <v>27</v>
      </c>
      <c r="B30" s="160">
        <v>72585</v>
      </c>
      <c r="C30" s="158">
        <v>72585</v>
      </c>
      <c r="D30" s="50" t="s">
        <v>15</v>
      </c>
      <c r="E30" s="50" t="s">
        <v>15</v>
      </c>
    </row>
    <row r="31" spans="1:5" s="157" customFormat="1" ht="16.5" customHeight="1" x14ac:dyDescent="0.4">
      <c r="A31" s="161">
        <v>28</v>
      </c>
      <c r="B31" s="160">
        <v>72985</v>
      </c>
      <c r="C31" s="158">
        <v>72985</v>
      </c>
      <c r="D31" s="50" t="s">
        <v>28</v>
      </c>
      <c r="E31" s="50" t="s">
        <v>28</v>
      </c>
    </row>
    <row r="32" spans="1:5" s="157" customFormat="1" ht="16.5" customHeight="1" x14ac:dyDescent="0.4">
      <c r="A32" s="161">
        <v>29</v>
      </c>
      <c r="B32" s="160">
        <v>74945</v>
      </c>
      <c r="C32" s="158">
        <v>74945</v>
      </c>
      <c r="D32" s="50" t="s">
        <v>28</v>
      </c>
      <c r="E32" s="50" t="s">
        <v>28</v>
      </c>
    </row>
    <row r="33" spans="1:5" s="157" customFormat="1" ht="16.5" customHeight="1" x14ac:dyDescent="0.4">
      <c r="A33" s="159">
        <v>30</v>
      </c>
      <c r="B33" s="158">
        <v>71010</v>
      </c>
      <c r="C33" s="158">
        <v>71010</v>
      </c>
      <c r="D33" s="50" t="s">
        <v>28</v>
      </c>
      <c r="E33" s="50" t="s">
        <v>28</v>
      </c>
    </row>
    <row r="34" spans="1:5" ht="9" customHeight="1" x14ac:dyDescent="0.15">
      <c r="A34" s="156"/>
      <c r="B34" s="155"/>
      <c r="C34" s="155"/>
      <c r="D34" s="155"/>
      <c r="E34" s="155"/>
    </row>
    <row r="35" spans="1:5" ht="15" customHeight="1" x14ac:dyDescent="0.15">
      <c r="A35" s="154" t="s">
        <v>136</v>
      </c>
      <c r="B35" s="6"/>
      <c r="C35" s="6"/>
      <c r="D35" s="6"/>
      <c r="E35" s="6"/>
    </row>
    <row r="36" spans="1:5" x14ac:dyDescent="0.15">
      <c r="A36" s="6" t="s">
        <v>135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75" style="175" customWidth="1"/>
    <col min="2" max="20" width="9.875" style="175" customWidth="1"/>
    <col min="21" max="16384" width="9" style="175"/>
  </cols>
  <sheetData>
    <row r="1" spans="1:20" ht="24" customHeight="1" x14ac:dyDescent="0.15">
      <c r="A1" s="285" t="s">
        <v>175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" customHeight="1" x14ac:dyDescent="0.2">
      <c r="A2" s="202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x14ac:dyDescent="0.15">
      <c r="A3" s="30" t="s">
        <v>174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6" customHeight="1" x14ac:dyDescent="0.1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0" ht="15.75" customHeight="1" x14ac:dyDescent="0.15">
      <c r="A5" s="200" t="s">
        <v>173</v>
      </c>
      <c r="B5" s="314" t="s">
        <v>154</v>
      </c>
      <c r="C5" s="311" t="s">
        <v>172</v>
      </c>
      <c r="D5" s="312"/>
      <c r="E5" s="312"/>
      <c r="F5" s="312"/>
      <c r="G5" s="312"/>
      <c r="H5" s="199"/>
      <c r="I5" s="198" t="s">
        <v>171</v>
      </c>
      <c r="J5" s="311" t="s">
        <v>170</v>
      </c>
      <c r="K5" s="312"/>
      <c r="L5" s="312"/>
      <c r="M5" s="313"/>
      <c r="N5" s="311" t="s">
        <v>169</v>
      </c>
      <c r="O5" s="312"/>
      <c r="P5" s="312"/>
      <c r="Q5" s="313"/>
      <c r="R5" s="311" t="s">
        <v>168</v>
      </c>
      <c r="S5" s="312"/>
      <c r="T5" s="312"/>
    </row>
    <row r="6" spans="1:20" ht="15.75" customHeight="1" x14ac:dyDescent="0.15">
      <c r="A6" s="197" t="s">
        <v>167</v>
      </c>
      <c r="B6" s="315"/>
      <c r="C6" s="88" t="s">
        <v>154</v>
      </c>
      <c r="D6" s="88" t="s">
        <v>166</v>
      </c>
      <c r="E6" s="88" t="s">
        <v>165</v>
      </c>
      <c r="F6" s="196" t="s">
        <v>164</v>
      </c>
      <c r="G6" s="275" t="s">
        <v>163</v>
      </c>
      <c r="H6" s="88" t="s">
        <v>162</v>
      </c>
      <c r="I6" s="277" t="s">
        <v>161</v>
      </c>
      <c r="J6" s="88" t="s">
        <v>154</v>
      </c>
      <c r="K6" s="88" t="s">
        <v>160</v>
      </c>
      <c r="L6" s="88" t="s">
        <v>159</v>
      </c>
      <c r="M6" s="88" t="s">
        <v>158</v>
      </c>
      <c r="N6" s="88" t="s">
        <v>154</v>
      </c>
      <c r="O6" s="88" t="s">
        <v>157</v>
      </c>
      <c r="P6" s="196" t="s">
        <v>156</v>
      </c>
      <c r="Q6" s="88" t="s">
        <v>155</v>
      </c>
      <c r="R6" s="88" t="s">
        <v>154</v>
      </c>
      <c r="S6" s="88" t="s">
        <v>153</v>
      </c>
      <c r="T6" s="276" t="s">
        <v>152</v>
      </c>
    </row>
    <row r="7" spans="1:20" ht="6" customHeight="1" x14ac:dyDescent="0.15">
      <c r="A7" s="194"/>
      <c r="B7" s="195"/>
      <c r="C7" s="193"/>
      <c r="D7" s="194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</row>
    <row r="8" spans="1:20" s="187" customFormat="1" ht="16.5" customHeight="1" x14ac:dyDescent="0.4">
      <c r="A8" s="191">
        <v>15</v>
      </c>
      <c r="B8" s="184">
        <v>183190</v>
      </c>
      <c r="C8" s="183">
        <v>36965</v>
      </c>
      <c r="D8" s="183">
        <v>5796</v>
      </c>
      <c r="E8" s="183">
        <v>13269</v>
      </c>
      <c r="F8" s="183">
        <v>65</v>
      </c>
      <c r="G8" s="183">
        <v>17835</v>
      </c>
      <c r="H8" s="184" t="s">
        <v>15</v>
      </c>
      <c r="I8" s="183">
        <v>515</v>
      </c>
      <c r="J8" s="183">
        <v>136686</v>
      </c>
      <c r="K8" s="183">
        <v>30714</v>
      </c>
      <c r="L8" s="183">
        <v>72261</v>
      </c>
      <c r="M8" s="183">
        <v>33711</v>
      </c>
      <c r="N8" s="183">
        <v>4107</v>
      </c>
      <c r="O8" s="183">
        <v>3147</v>
      </c>
      <c r="P8" s="183">
        <v>674</v>
      </c>
      <c r="Q8" s="183">
        <v>286</v>
      </c>
      <c r="R8" s="183">
        <v>4917</v>
      </c>
      <c r="S8" s="183">
        <v>2266</v>
      </c>
      <c r="T8" s="183">
        <v>2651</v>
      </c>
    </row>
    <row r="9" spans="1:20" s="187" customFormat="1" ht="16.5" customHeight="1" x14ac:dyDescent="0.4">
      <c r="A9" s="191">
        <v>16</v>
      </c>
      <c r="B9" s="184">
        <v>185828</v>
      </c>
      <c r="C9" s="183">
        <v>36611</v>
      </c>
      <c r="D9" s="183">
        <v>5757</v>
      </c>
      <c r="E9" s="183">
        <v>12860</v>
      </c>
      <c r="F9" s="183">
        <v>59</v>
      </c>
      <c r="G9" s="183">
        <v>17935</v>
      </c>
      <c r="H9" s="184" t="s">
        <v>15</v>
      </c>
      <c r="I9" s="183">
        <v>536</v>
      </c>
      <c r="J9" s="183">
        <v>139615</v>
      </c>
      <c r="K9" s="183">
        <v>31890</v>
      </c>
      <c r="L9" s="183">
        <v>71921</v>
      </c>
      <c r="M9" s="183">
        <v>35804</v>
      </c>
      <c r="N9" s="183">
        <v>4141</v>
      </c>
      <c r="O9" s="183">
        <v>3125</v>
      </c>
      <c r="P9" s="183">
        <v>713</v>
      </c>
      <c r="Q9" s="183">
        <v>303</v>
      </c>
      <c r="R9" s="183">
        <v>4925</v>
      </c>
      <c r="S9" s="183">
        <v>2330</v>
      </c>
      <c r="T9" s="183">
        <v>2595</v>
      </c>
    </row>
    <row r="10" spans="1:20" s="187" customFormat="1" ht="16.5" customHeight="1" x14ac:dyDescent="0.4">
      <c r="A10" s="191">
        <v>17</v>
      </c>
      <c r="B10" s="184">
        <v>186469</v>
      </c>
      <c r="C10" s="183">
        <v>36020</v>
      </c>
      <c r="D10" s="183">
        <v>5721</v>
      </c>
      <c r="E10" s="183">
        <v>12447</v>
      </c>
      <c r="F10" s="183">
        <v>56</v>
      </c>
      <c r="G10" s="183">
        <v>17795</v>
      </c>
      <c r="H10" s="183">
        <v>1</v>
      </c>
      <c r="I10" s="183">
        <v>520</v>
      </c>
      <c r="J10" s="183">
        <v>141095</v>
      </c>
      <c r="K10" s="183">
        <v>32596</v>
      </c>
      <c r="L10" s="183">
        <v>71194</v>
      </c>
      <c r="M10" s="183">
        <v>37305</v>
      </c>
      <c r="N10" s="183">
        <v>4017</v>
      </c>
      <c r="O10" s="183">
        <v>3038</v>
      </c>
      <c r="P10" s="183">
        <v>734</v>
      </c>
      <c r="Q10" s="183">
        <v>245</v>
      </c>
      <c r="R10" s="183">
        <v>4817</v>
      </c>
      <c r="S10" s="183">
        <v>2303</v>
      </c>
      <c r="T10" s="183">
        <v>2514</v>
      </c>
    </row>
    <row r="11" spans="1:20" s="187" customFormat="1" ht="16.5" customHeight="1" x14ac:dyDescent="0.4">
      <c r="A11" s="191">
        <v>18</v>
      </c>
      <c r="B11" s="184">
        <v>187354</v>
      </c>
      <c r="C11" s="183">
        <v>35582</v>
      </c>
      <c r="D11" s="183">
        <v>5668</v>
      </c>
      <c r="E11" s="183">
        <v>12010</v>
      </c>
      <c r="F11" s="183">
        <v>48</v>
      </c>
      <c r="G11" s="183">
        <v>17853</v>
      </c>
      <c r="H11" s="183">
        <v>3</v>
      </c>
      <c r="I11" s="183">
        <v>521</v>
      </c>
      <c r="J11" s="183">
        <v>142199</v>
      </c>
      <c r="K11" s="183">
        <v>33113</v>
      </c>
      <c r="L11" s="183">
        <v>70025</v>
      </c>
      <c r="M11" s="183">
        <v>39061</v>
      </c>
      <c r="N11" s="183">
        <v>4044</v>
      </c>
      <c r="O11" s="183">
        <v>2951</v>
      </c>
      <c r="P11" s="183">
        <v>759</v>
      </c>
      <c r="Q11" s="183">
        <v>334</v>
      </c>
      <c r="R11" s="183">
        <v>5008</v>
      </c>
      <c r="S11" s="183">
        <v>2315</v>
      </c>
      <c r="T11" s="183">
        <v>2693</v>
      </c>
    </row>
    <row r="12" spans="1:20" s="187" customFormat="1" ht="16.5" customHeight="1" x14ac:dyDescent="0.4">
      <c r="A12" s="191">
        <v>19</v>
      </c>
      <c r="B12" s="184">
        <v>185969</v>
      </c>
      <c r="C12" s="183">
        <v>34379</v>
      </c>
      <c r="D12" s="183">
        <v>5516</v>
      </c>
      <c r="E12" s="183">
        <v>11556</v>
      </c>
      <c r="F12" s="183">
        <v>41</v>
      </c>
      <c r="G12" s="183">
        <v>17264</v>
      </c>
      <c r="H12" s="183">
        <v>2</v>
      </c>
      <c r="I12" s="183">
        <v>499</v>
      </c>
      <c r="J12" s="183">
        <v>142185</v>
      </c>
      <c r="K12" s="183">
        <v>33519</v>
      </c>
      <c r="L12" s="183">
        <v>68168</v>
      </c>
      <c r="M12" s="183">
        <v>40498</v>
      </c>
      <c r="N12" s="183">
        <v>3977</v>
      </c>
      <c r="O12" s="183">
        <v>2874</v>
      </c>
      <c r="P12" s="183">
        <v>770</v>
      </c>
      <c r="Q12" s="183">
        <v>333</v>
      </c>
      <c r="R12" s="183">
        <v>4929</v>
      </c>
      <c r="S12" s="183">
        <v>2303</v>
      </c>
      <c r="T12" s="183">
        <v>2626</v>
      </c>
    </row>
    <row r="13" spans="1:20" s="187" customFormat="1" ht="16.5" customHeight="1" x14ac:dyDescent="0.4">
      <c r="A13" s="191">
        <v>20</v>
      </c>
      <c r="B13" s="184">
        <v>184795</v>
      </c>
      <c r="C13" s="183">
        <v>33324</v>
      </c>
      <c r="D13" s="183">
        <v>5364</v>
      </c>
      <c r="E13" s="183">
        <v>10936</v>
      </c>
      <c r="F13" s="183">
        <v>43</v>
      </c>
      <c r="G13" s="183">
        <v>16980</v>
      </c>
      <c r="H13" s="183">
        <v>1</v>
      </c>
      <c r="I13" s="183">
        <v>480</v>
      </c>
      <c r="J13" s="183">
        <f>SUM(K13:M13)</f>
        <v>142367</v>
      </c>
      <c r="K13" s="183">
        <v>33370</v>
      </c>
      <c r="L13" s="183">
        <v>66672</v>
      </c>
      <c r="M13" s="183">
        <v>42325</v>
      </c>
      <c r="N13" s="183">
        <f>SUM(O13:Q13)</f>
        <v>3803</v>
      </c>
      <c r="O13" s="183">
        <v>2743</v>
      </c>
      <c r="P13" s="183">
        <v>745</v>
      </c>
      <c r="Q13" s="183">
        <v>315</v>
      </c>
      <c r="R13" s="183">
        <f>SUM(S13:T13)</f>
        <v>4821</v>
      </c>
      <c r="S13" s="183">
        <v>2330</v>
      </c>
      <c r="T13" s="183">
        <v>2491</v>
      </c>
    </row>
    <row r="14" spans="1:20" s="187" customFormat="1" ht="16.5" customHeight="1" x14ac:dyDescent="0.4">
      <c r="A14" s="191">
        <v>21</v>
      </c>
      <c r="B14" s="184">
        <v>184793</v>
      </c>
      <c r="C14" s="183">
        <v>32326</v>
      </c>
      <c r="D14" s="183">
        <v>5173</v>
      </c>
      <c r="E14" s="183">
        <v>10397</v>
      </c>
      <c r="F14" s="183">
        <v>37</v>
      </c>
      <c r="G14" s="183">
        <v>16718</v>
      </c>
      <c r="H14" s="183">
        <v>1</v>
      </c>
      <c r="I14" s="183">
        <v>464</v>
      </c>
      <c r="J14" s="183">
        <v>143354</v>
      </c>
      <c r="K14" s="183">
        <v>33953</v>
      </c>
      <c r="L14" s="183">
        <v>65604</v>
      </c>
      <c r="M14" s="183">
        <v>43797</v>
      </c>
      <c r="N14" s="183">
        <v>3780</v>
      </c>
      <c r="O14" s="183">
        <v>2724</v>
      </c>
      <c r="P14" s="183">
        <v>736</v>
      </c>
      <c r="Q14" s="183">
        <v>320</v>
      </c>
      <c r="R14" s="183">
        <v>4869</v>
      </c>
      <c r="S14" s="183">
        <v>2342</v>
      </c>
      <c r="T14" s="183">
        <v>2527</v>
      </c>
    </row>
    <row r="15" spans="1:20" s="187" customFormat="1" ht="16.5" customHeight="1" x14ac:dyDescent="0.4">
      <c r="A15" s="191">
        <v>22</v>
      </c>
      <c r="B15" s="184">
        <v>184991</v>
      </c>
      <c r="C15" s="183">
        <v>31764</v>
      </c>
      <c r="D15" s="183">
        <v>5087</v>
      </c>
      <c r="E15" s="183">
        <v>10018</v>
      </c>
      <c r="F15" s="183">
        <v>39</v>
      </c>
      <c r="G15" s="183">
        <v>16618</v>
      </c>
      <c r="H15" s="183">
        <v>2</v>
      </c>
      <c r="I15" s="183">
        <v>455</v>
      </c>
      <c r="J15" s="183">
        <v>144157</v>
      </c>
      <c r="K15" s="183">
        <v>34489</v>
      </c>
      <c r="L15" s="183">
        <v>64775</v>
      </c>
      <c r="M15" s="183">
        <v>44893</v>
      </c>
      <c r="N15" s="183">
        <v>3744</v>
      </c>
      <c r="O15" s="183">
        <v>2712</v>
      </c>
      <c r="P15" s="183">
        <v>724</v>
      </c>
      <c r="Q15" s="183">
        <v>308</v>
      </c>
      <c r="R15" s="183">
        <v>4871</v>
      </c>
      <c r="S15" s="183">
        <v>2382</v>
      </c>
      <c r="T15" s="183">
        <v>2489</v>
      </c>
    </row>
    <row r="16" spans="1:20" s="187" customFormat="1" ht="16.5" customHeight="1" x14ac:dyDescent="0.4">
      <c r="A16" s="191">
        <v>23</v>
      </c>
      <c r="B16" s="184">
        <v>187581</v>
      </c>
      <c r="C16" s="183">
        <v>31682</v>
      </c>
      <c r="D16" s="183">
        <v>5110</v>
      </c>
      <c r="E16" s="183">
        <v>9841</v>
      </c>
      <c r="F16" s="183">
        <v>36</v>
      </c>
      <c r="G16" s="183">
        <v>16694</v>
      </c>
      <c r="H16" s="183">
        <v>1</v>
      </c>
      <c r="I16" s="183">
        <v>454</v>
      </c>
      <c r="J16" s="183">
        <v>146904</v>
      </c>
      <c r="K16" s="183">
        <v>35730</v>
      </c>
      <c r="L16" s="183">
        <v>64640</v>
      </c>
      <c r="M16" s="183">
        <v>46534</v>
      </c>
      <c r="N16" s="183">
        <v>3734</v>
      </c>
      <c r="O16" s="183">
        <v>2692</v>
      </c>
      <c r="P16" s="183">
        <v>723</v>
      </c>
      <c r="Q16" s="183">
        <v>319</v>
      </c>
      <c r="R16" s="183">
        <v>4807</v>
      </c>
      <c r="S16" s="183">
        <v>2358</v>
      </c>
      <c r="T16" s="183">
        <v>2449</v>
      </c>
    </row>
    <row r="17" spans="1:21" s="187" customFormat="1" ht="16.5" customHeight="1" x14ac:dyDescent="0.4">
      <c r="A17" s="191">
        <v>24</v>
      </c>
      <c r="B17" s="184">
        <v>189229</v>
      </c>
      <c r="C17" s="183">
        <v>31198</v>
      </c>
      <c r="D17" s="183">
        <v>5107</v>
      </c>
      <c r="E17" s="183">
        <v>9596</v>
      </c>
      <c r="F17" s="183">
        <v>33</v>
      </c>
      <c r="G17" s="183">
        <v>16461</v>
      </c>
      <c r="H17" s="183">
        <v>1</v>
      </c>
      <c r="I17" s="183">
        <v>444</v>
      </c>
      <c r="J17" s="183">
        <v>149048</v>
      </c>
      <c r="K17" s="183">
        <v>36513</v>
      </c>
      <c r="L17" s="183">
        <v>63856</v>
      </c>
      <c r="M17" s="183">
        <v>48679</v>
      </c>
      <c r="N17" s="183">
        <v>3695</v>
      </c>
      <c r="O17" s="183">
        <v>2634</v>
      </c>
      <c r="P17" s="183">
        <v>723</v>
      </c>
      <c r="Q17" s="183">
        <v>338</v>
      </c>
      <c r="R17" s="183">
        <v>4844</v>
      </c>
      <c r="S17" s="183">
        <v>2403</v>
      </c>
      <c r="T17" s="183">
        <v>2441</v>
      </c>
    </row>
    <row r="18" spans="1:21" s="187" customFormat="1" ht="16.5" customHeight="1" x14ac:dyDescent="0.4">
      <c r="A18" s="193">
        <v>25</v>
      </c>
      <c r="B18" s="192">
        <v>191169</v>
      </c>
      <c r="C18" s="183">
        <v>30918</v>
      </c>
      <c r="D18" s="183">
        <v>5181</v>
      </c>
      <c r="E18" s="183">
        <v>9396</v>
      </c>
      <c r="F18" s="183">
        <v>37</v>
      </c>
      <c r="G18" s="183">
        <v>16303</v>
      </c>
      <c r="H18" s="183">
        <v>1</v>
      </c>
      <c r="I18" s="183">
        <v>443</v>
      </c>
      <c r="J18" s="183">
        <v>151122</v>
      </c>
      <c r="K18" s="183">
        <v>37491</v>
      </c>
      <c r="L18" s="183">
        <v>62690</v>
      </c>
      <c r="M18" s="183">
        <v>50941</v>
      </c>
      <c r="N18" s="183">
        <v>3718</v>
      </c>
      <c r="O18" s="183">
        <v>2650</v>
      </c>
      <c r="P18" s="183">
        <v>741</v>
      </c>
      <c r="Q18" s="183">
        <v>327</v>
      </c>
      <c r="R18" s="183">
        <v>4968</v>
      </c>
      <c r="S18" s="183">
        <v>2487</v>
      </c>
      <c r="T18" s="183">
        <v>2481</v>
      </c>
    </row>
    <row r="19" spans="1:21" s="187" customFormat="1" ht="16.5" customHeight="1" x14ac:dyDescent="0.4">
      <c r="A19" s="193">
        <v>26</v>
      </c>
      <c r="B19" s="192">
        <v>192304</v>
      </c>
      <c r="C19" s="183">
        <v>30494</v>
      </c>
      <c r="D19" s="183">
        <v>5113</v>
      </c>
      <c r="E19" s="183">
        <v>9212</v>
      </c>
      <c r="F19" s="183">
        <v>38</v>
      </c>
      <c r="G19" s="183">
        <v>16130</v>
      </c>
      <c r="H19" s="183">
        <v>1</v>
      </c>
      <c r="I19" s="183">
        <v>427</v>
      </c>
      <c r="J19" s="183">
        <v>152608</v>
      </c>
      <c r="K19" s="183">
        <v>38264</v>
      </c>
      <c r="L19" s="183">
        <v>61465</v>
      </c>
      <c r="M19" s="183">
        <v>52879</v>
      </c>
      <c r="N19" s="183">
        <v>3739</v>
      </c>
      <c r="O19" s="183">
        <v>2665</v>
      </c>
      <c r="P19" s="183">
        <v>751</v>
      </c>
      <c r="Q19" s="183">
        <v>323</v>
      </c>
      <c r="R19" s="183">
        <v>5036</v>
      </c>
      <c r="S19" s="183">
        <v>2535</v>
      </c>
      <c r="T19" s="183">
        <v>2501</v>
      </c>
    </row>
    <row r="20" spans="1:21" s="187" customFormat="1" ht="16.5" customHeight="1" x14ac:dyDescent="0.4">
      <c r="A20" s="193">
        <v>27</v>
      </c>
      <c r="B20" s="192">
        <f>C20+I20+J20+N20+R20</f>
        <v>193365</v>
      </c>
      <c r="C20" s="183">
        <v>30082</v>
      </c>
      <c r="D20" s="183">
        <v>5051</v>
      </c>
      <c r="E20" s="183">
        <v>9110</v>
      </c>
      <c r="F20" s="183">
        <v>38</v>
      </c>
      <c r="G20" s="183">
        <v>15882</v>
      </c>
      <c r="H20" s="183">
        <v>1</v>
      </c>
      <c r="I20" s="183">
        <v>429</v>
      </c>
      <c r="J20" s="183">
        <f>SUM(K20:M20)</f>
        <v>154049</v>
      </c>
      <c r="K20" s="183">
        <v>39247</v>
      </c>
      <c r="L20" s="183">
        <v>60338</v>
      </c>
      <c r="M20" s="183">
        <v>54464</v>
      </c>
      <c r="N20" s="183">
        <f>SUM(O20:Q20)</f>
        <v>3792</v>
      </c>
      <c r="O20" s="183">
        <v>2705</v>
      </c>
      <c r="P20" s="183">
        <v>757</v>
      </c>
      <c r="Q20" s="183">
        <v>330</v>
      </c>
      <c r="R20" s="183">
        <f>SUM(S20:T20)</f>
        <v>5013</v>
      </c>
      <c r="S20" s="183">
        <v>2538</v>
      </c>
      <c r="T20" s="183">
        <v>2475</v>
      </c>
    </row>
    <row r="21" spans="1:21" s="187" customFormat="1" ht="16.5" customHeight="1" x14ac:dyDescent="0.4">
      <c r="A21" s="193">
        <v>28</v>
      </c>
      <c r="B21" s="192">
        <f>C21+I21+J21+N21+R21</f>
        <v>194859</v>
      </c>
      <c r="C21" s="183">
        <v>29867</v>
      </c>
      <c r="D21" s="183">
        <v>5074</v>
      </c>
      <c r="E21" s="183">
        <v>9064</v>
      </c>
      <c r="F21" s="183">
        <v>39</v>
      </c>
      <c r="G21" s="183">
        <v>15689</v>
      </c>
      <c r="H21" s="183">
        <v>1</v>
      </c>
      <c r="I21" s="183">
        <v>414</v>
      </c>
      <c r="J21" s="183">
        <f>SUM(K21:M21)</f>
        <v>155720</v>
      </c>
      <c r="K21" s="183">
        <v>40640</v>
      </c>
      <c r="L21" s="183">
        <v>59731</v>
      </c>
      <c r="M21" s="183">
        <v>55349</v>
      </c>
      <c r="N21" s="183">
        <f>SUM(O21:Q21)</f>
        <v>3856</v>
      </c>
      <c r="O21" s="183">
        <v>2751</v>
      </c>
      <c r="P21" s="183">
        <v>764</v>
      </c>
      <c r="Q21" s="183">
        <v>341</v>
      </c>
      <c r="R21" s="183">
        <f>SUM(S21:T21)</f>
        <v>5002</v>
      </c>
      <c r="S21" s="183">
        <v>2533</v>
      </c>
      <c r="T21" s="183">
        <v>2469</v>
      </c>
      <c r="U21" s="188"/>
    </row>
    <row r="22" spans="1:21" s="187" customFormat="1" ht="16.5" customHeight="1" x14ac:dyDescent="0.4">
      <c r="A22" s="191">
        <v>29</v>
      </c>
      <c r="B22" s="192">
        <f>C22+I22+J22+N22+R22</f>
        <v>195598</v>
      </c>
      <c r="C22" s="183">
        <v>29521</v>
      </c>
      <c r="D22" s="183">
        <v>5010</v>
      </c>
      <c r="E22" s="183">
        <v>8945</v>
      </c>
      <c r="F22" s="183">
        <v>42</v>
      </c>
      <c r="G22" s="183">
        <v>15523</v>
      </c>
      <c r="H22" s="183">
        <v>1</v>
      </c>
      <c r="I22" s="183">
        <v>416</v>
      </c>
      <c r="J22" s="183">
        <f>SUM(K22:M22)</f>
        <v>156764</v>
      </c>
      <c r="K22" s="183">
        <v>41950</v>
      </c>
      <c r="L22" s="183">
        <v>58696</v>
      </c>
      <c r="M22" s="183">
        <v>56118</v>
      </c>
      <c r="N22" s="183">
        <f>SUM(O22:Q22)</f>
        <v>3854</v>
      </c>
      <c r="O22" s="183">
        <v>2740</v>
      </c>
      <c r="P22" s="183">
        <v>775</v>
      </c>
      <c r="Q22" s="183">
        <v>339</v>
      </c>
      <c r="R22" s="183">
        <f>SUM(S22:T22)</f>
        <v>5043</v>
      </c>
      <c r="S22" s="183">
        <v>2548</v>
      </c>
      <c r="T22" s="183">
        <v>2495</v>
      </c>
      <c r="U22" s="188"/>
    </row>
    <row r="23" spans="1:21" s="187" customFormat="1" ht="16.5" customHeight="1" x14ac:dyDescent="0.4">
      <c r="A23" s="191">
        <v>30</v>
      </c>
      <c r="B23" s="184">
        <v>196433</v>
      </c>
      <c r="C23" s="183">
        <v>29320</v>
      </c>
      <c r="D23" s="183">
        <v>5009</v>
      </c>
      <c r="E23" s="183">
        <v>8804</v>
      </c>
      <c r="F23" s="183">
        <v>44</v>
      </c>
      <c r="G23" s="183">
        <v>15462</v>
      </c>
      <c r="H23" s="183">
        <v>1</v>
      </c>
      <c r="I23" s="183">
        <v>427</v>
      </c>
      <c r="J23" s="183">
        <v>157733</v>
      </c>
      <c r="K23" s="183">
        <v>43255</v>
      </c>
      <c r="L23" s="183">
        <v>57768</v>
      </c>
      <c r="M23" s="183">
        <v>56710</v>
      </c>
      <c r="N23" s="183">
        <v>3881</v>
      </c>
      <c r="O23" s="183">
        <v>2758</v>
      </c>
      <c r="P23" s="183">
        <v>778</v>
      </c>
      <c r="Q23" s="183">
        <v>345</v>
      </c>
      <c r="R23" s="183">
        <v>5072</v>
      </c>
      <c r="S23" s="183">
        <v>2582</v>
      </c>
      <c r="T23" s="183">
        <v>2490</v>
      </c>
      <c r="U23" s="188"/>
    </row>
    <row r="24" spans="1:21" s="187" customFormat="1" x14ac:dyDescent="0.15">
      <c r="A24" s="190" t="s">
        <v>151</v>
      </c>
      <c r="B24" s="189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8"/>
      <c r="N24" s="188"/>
      <c r="O24" s="188"/>
      <c r="P24" s="188"/>
      <c r="Q24" s="188"/>
      <c r="R24" s="188"/>
      <c r="S24" s="188"/>
      <c r="T24" s="188"/>
    </row>
    <row r="25" spans="1:21" s="186" customFormat="1" ht="16.5" customHeight="1" x14ac:dyDescent="0.4">
      <c r="A25" s="185" t="s">
        <v>150</v>
      </c>
      <c r="B25" s="182"/>
      <c r="C25" s="182"/>
      <c r="D25" s="183">
        <v>3330</v>
      </c>
      <c r="E25" s="183">
        <v>8692</v>
      </c>
      <c r="F25" s="183">
        <v>16</v>
      </c>
      <c r="G25" s="183"/>
      <c r="H25" s="182"/>
      <c r="I25" s="183"/>
      <c r="J25" s="182"/>
      <c r="K25" s="183">
        <v>43170</v>
      </c>
      <c r="L25" s="183">
        <v>57392</v>
      </c>
      <c r="M25" s="183"/>
      <c r="N25" s="182"/>
      <c r="O25" s="183">
        <v>2166</v>
      </c>
      <c r="P25" s="183">
        <v>778</v>
      </c>
      <c r="Q25" s="183"/>
      <c r="R25" s="183"/>
      <c r="S25" s="183"/>
      <c r="T25" s="183"/>
      <c r="U25" s="182"/>
    </row>
    <row r="26" spans="1:21" s="186" customFormat="1" ht="16.5" customHeight="1" x14ac:dyDescent="0.4">
      <c r="A26" s="185"/>
      <c r="B26" s="184">
        <f>C26+I26+J26+N26+R26</f>
        <v>196433</v>
      </c>
      <c r="C26" s="183">
        <f>SUM(D25:F25)+SUM(D27:F27)+SUM(G26:H26)</f>
        <v>29320</v>
      </c>
      <c r="D26" s="183"/>
      <c r="E26" s="183"/>
      <c r="F26" s="183"/>
      <c r="G26" s="183">
        <v>15462</v>
      </c>
      <c r="H26" s="183">
        <v>1</v>
      </c>
      <c r="I26" s="183">
        <v>427</v>
      </c>
      <c r="J26" s="183">
        <f>SUM(K25:L25)+SUM(K27:L27)+M26</f>
        <v>157733</v>
      </c>
      <c r="K26" s="183"/>
      <c r="L26" s="183"/>
      <c r="M26" s="183">
        <v>56710</v>
      </c>
      <c r="N26" s="183">
        <f>SUM(O25:O27,P25:P27,Q26)</f>
        <v>3881</v>
      </c>
      <c r="O26" s="183"/>
      <c r="P26" s="183"/>
      <c r="Q26" s="183">
        <v>345</v>
      </c>
      <c r="R26" s="183">
        <f>SUM(S26:T26)</f>
        <v>5072</v>
      </c>
      <c r="S26" s="184">
        <v>2582</v>
      </c>
      <c r="T26" s="183">
        <v>2490</v>
      </c>
      <c r="U26" s="182"/>
    </row>
    <row r="27" spans="1:21" s="182" customFormat="1" ht="16.5" customHeight="1" x14ac:dyDescent="0.4">
      <c r="A27" s="185" t="s">
        <v>149</v>
      </c>
      <c r="B27" s="183"/>
      <c r="C27" s="183"/>
      <c r="D27" s="183">
        <v>1679</v>
      </c>
      <c r="E27" s="183">
        <v>112</v>
      </c>
      <c r="F27" s="183">
        <v>28</v>
      </c>
      <c r="G27" s="183"/>
      <c r="H27" s="183"/>
      <c r="I27" s="183"/>
      <c r="J27" s="183"/>
      <c r="K27" s="183">
        <v>85</v>
      </c>
      <c r="L27" s="183">
        <v>376</v>
      </c>
      <c r="M27" s="183"/>
      <c r="N27" s="183"/>
      <c r="O27" s="183">
        <v>592</v>
      </c>
      <c r="P27" s="184">
        <v>0</v>
      </c>
      <c r="Q27" s="183"/>
      <c r="R27" s="183"/>
      <c r="S27" s="183"/>
      <c r="T27" s="183"/>
    </row>
    <row r="28" spans="1:21" s="178" customFormat="1" ht="6" customHeight="1" x14ac:dyDescent="0.15">
      <c r="A28" s="181"/>
      <c r="B28" s="180"/>
      <c r="C28" s="180"/>
      <c r="D28" s="180"/>
      <c r="E28" s="180"/>
      <c r="F28" s="180"/>
      <c r="G28" s="180"/>
      <c r="H28" s="180"/>
      <c r="I28" s="180"/>
      <c r="J28" s="180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1:21" ht="15" customHeight="1" x14ac:dyDescent="0.15">
      <c r="A29" s="4" t="s">
        <v>148</v>
      </c>
      <c r="K29" s="4"/>
      <c r="L29" s="4"/>
      <c r="M29" s="4"/>
      <c r="N29" s="4"/>
      <c r="O29" s="4"/>
      <c r="P29" s="4"/>
      <c r="Q29" s="4"/>
      <c r="R29" s="4"/>
      <c r="S29" s="4"/>
      <c r="T29" s="4"/>
    </row>
    <row r="32" spans="1:21" x14ac:dyDescent="0.15">
      <c r="B32" s="177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</row>
  </sheetData>
  <mergeCells count="5">
    <mergeCell ref="N5:Q5"/>
    <mergeCell ref="R5:T5"/>
    <mergeCell ref="B5:B6"/>
    <mergeCell ref="C5:G5"/>
    <mergeCell ref="J5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/>
  </sheetViews>
  <sheetFormatPr defaultRowHeight="13.5" x14ac:dyDescent="0.15"/>
  <cols>
    <col min="1" max="5" width="10.625" style="1" customWidth="1"/>
    <col min="6" max="6" width="11.625" style="1" customWidth="1"/>
    <col min="7" max="8" width="10.625" style="1" customWidth="1"/>
    <col min="9" max="16384" width="9" style="1"/>
  </cols>
  <sheetData>
    <row r="1" spans="1:12" ht="24" customHeight="1" x14ac:dyDescent="0.15">
      <c r="A1" s="282" t="s">
        <v>190</v>
      </c>
      <c r="B1" s="172"/>
      <c r="C1" s="172"/>
      <c r="D1" s="172"/>
      <c r="E1" s="172"/>
      <c r="F1" s="172"/>
      <c r="G1" s="172"/>
      <c r="H1" s="172"/>
    </row>
    <row r="2" spans="1:12" ht="9" customHeight="1" x14ac:dyDescent="0.2">
      <c r="A2" s="174"/>
      <c r="B2" s="172"/>
      <c r="C2" s="172"/>
      <c r="D2" s="172"/>
      <c r="E2" s="172"/>
      <c r="F2" s="172"/>
      <c r="G2" s="172"/>
      <c r="H2" s="172"/>
    </row>
    <row r="3" spans="1:12" x14ac:dyDescent="0.15">
      <c r="A3" s="173" t="s">
        <v>189</v>
      </c>
      <c r="B3" s="172"/>
      <c r="C3" s="172"/>
      <c r="D3" s="172"/>
      <c r="E3" s="172"/>
      <c r="F3" s="172"/>
      <c r="G3" s="172"/>
      <c r="H3" s="172"/>
    </row>
    <row r="4" spans="1:12" ht="6" customHeight="1" x14ac:dyDescent="0.15">
      <c r="A4" s="9"/>
      <c r="B4" s="9"/>
      <c r="C4" s="9"/>
      <c r="D4" s="9"/>
      <c r="E4" s="9"/>
      <c r="F4" s="9"/>
      <c r="G4" s="9"/>
      <c r="H4" s="9"/>
    </row>
    <row r="5" spans="1:12" ht="16.5" customHeight="1" x14ac:dyDescent="0.15">
      <c r="A5" s="319" t="s">
        <v>83</v>
      </c>
      <c r="B5" s="321" t="s">
        <v>188</v>
      </c>
      <c r="C5" s="322"/>
      <c r="D5" s="322"/>
      <c r="E5" s="323"/>
      <c r="F5" s="207" t="s">
        <v>187</v>
      </c>
      <c r="G5" s="324" t="s">
        <v>186</v>
      </c>
      <c r="H5" s="206" t="s">
        <v>185</v>
      </c>
    </row>
    <row r="6" spans="1:12" ht="16.5" customHeight="1" x14ac:dyDescent="0.15">
      <c r="A6" s="320"/>
      <c r="B6" s="205" t="s">
        <v>154</v>
      </c>
      <c r="C6" s="205" t="s">
        <v>184</v>
      </c>
      <c r="D6" s="205" t="s">
        <v>183</v>
      </c>
      <c r="E6" s="205" t="s">
        <v>182</v>
      </c>
      <c r="F6" s="279" t="s">
        <v>181</v>
      </c>
      <c r="G6" s="325"/>
      <c r="H6" s="278" t="s">
        <v>180</v>
      </c>
    </row>
    <row r="7" spans="1:12" ht="6" customHeight="1" x14ac:dyDescent="0.15">
      <c r="A7" s="166"/>
      <c r="B7" s="204"/>
      <c r="C7" s="161"/>
      <c r="D7" s="161"/>
      <c r="E7" s="161"/>
      <c r="F7" s="161"/>
      <c r="G7" s="161"/>
      <c r="H7" s="161"/>
    </row>
    <row r="8" spans="1:12" ht="16.5" customHeight="1" x14ac:dyDescent="0.15">
      <c r="A8" s="280" t="s">
        <v>179</v>
      </c>
      <c r="B8" s="75">
        <v>48</v>
      </c>
      <c r="C8" s="73">
        <v>2</v>
      </c>
      <c r="D8" s="73">
        <v>37</v>
      </c>
      <c r="E8" s="73">
        <v>9</v>
      </c>
      <c r="F8" s="6">
        <v>353</v>
      </c>
      <c r="G8" s="6">
        <v>306</v>
      </c>
      <c r="H8" s="6">
        <v>69</v>
      </c>
    </row>
    <row r="9" spans="1:12" ht="16.5" customHeight="1" x14ac:dyDescent="0.15">
      <c r="A9" s="280">
        <v>15</v>
      </c>
      <c r="B9" s="75">
        <v>48</v>
      </c>
      <c r="C9" s="73">
        <v>2</v>
      </c>
      <c r="D9" s="73">
        <v>37</v>
      </c>
      <c r="E9" s="73">
        <v>9</v>
      </c>
      <c r="F9" s="6">
        <v>434</v>
      </c>
      <c r="G9" s="6">
        <v>296</v>
      </c>
      <c r="H9" s="6">
        <v>78</v>
      </c>
      <c r="L9" s="39"/>
    </row>
    <row r="10" spans="1:12" ht="16.5" customHeight="1" x14ac:dyDescent="0.15">
      <c r="A10" s="280">
        <v>16</v>
      </c>
      <c r="B10" s="75">
        <v>47</v>
      </c>
      <c r="C10" s="73">
        <v>2</v>
      </c>
      <c r="D10" s="73">
        <v>37</v>
      </c>
      <c r="E10" s="73">
        <v>8</v>
      </c>
      <c r="F10" s="6">
        <v>368</v>
      </c>
      <c r="G10" s="6">
        <v>298</v>
      </c>
      <c r="H10" s="6">
        <v>80</v>
      </c>
      <c r="L10" s="39"/>
    </row>
    <row r="11" spans="1:12" ht="16.5" customHeight="1" x14ac:dyDescent="0.15">
      <c r="A11" s="280">
        <v>17</v>
      </c>
      <c r="B11" s="75">
        <v>47</v>
      </c>
      <c r="C11" s="73">
        <v>2</v>
      </c>
      <c r="D11" s="73">
        <v>37</v>
      </c>
      <c r="E11" s="73">
        <v>8</v>
      </c>
      <c r="F11" s="73">
        <v>295</v>
      </c>
      <c r="G11" s="73">
        <v>324</v>
      </c>
      <c r="H11" s="73">
        <v>81</v>
      </c>
      <c r="L11" s="39"/>
    </row>
    <row r="12" spans="1:12" s="39" customFormat="1" ht="16.5" customHeight="1" x14ac:dyDescent="0.15">
      <c r="A12" s="280">
        <v>18</v>
      </c>
      <c r="B12" s="75">
        <v>54</v>
      </c>
      <c r="C12" s="73">
        <v>2</v>
      </c>
      <c r="D12" s="73">
        <v>42</v>
      </c>
      <c r="E12" s="73">
        <v>10</v>
      </c>
      <c r="F12" s="73">
        <v>240</v>
      </c>
      <c r="G12" s="73">
        <v>256</v>
      </c>
      <c r="H12" s="73">
        <v>67</v>
      </c>
    </row>
    <row r="13" spans="1:12" s="39" customFormat="1" ht="16.5" customHeight="1" x14ac:dyDescent="0.15">
      <c r="A13" s="280">
        <v>19</v>
      </c>
      <c r="B13" s="75">
        <v>54</v>
      </c>
      <c r="C13" s="326">
        <v>44</v>
      </c>
      <c r="D13" s="326"/>
      <c r="E13" s="73">
        <v>10</v>
      </c>
      <c r="F13" s="73">
        <v>355</v>
      </c>
      <c r="G13" s="73">
        <v>374</v>
      </c>
      <c r="H13" s="73">
        <v>81</v>
      </c>
    </row>
    <row r="14" spans="1:12" s="39" customFormat="1" ht="16.5" customHeight="1" x14ac:dyDescent="0.15">
      <c r="A14" s="280">
        <v>20</v>
      </c>
      <c r="B14" s="75">
        <v>54</v>
      </c>
      <c r="C14" s="326">
        <v>44</v>
      </c>
      <c r="D14" s="326"/>
      <c r="E14" s="73">
        <v>10</v>
      </c>
      <c r="F14" s="73">
        <v>479</v>
      </c>
      <c r="G14" s="73">
        <v>357</v>
      </c>
      <c r="H14" s="73">
        <v>82</v>
      </c>
    </row>
    <row r="15" spans="1:12" s="39" customFormat="1" ht="16.5" customHeight="1" x14ac:dyDescent="0.15">
      <c r="A15" s="280">
        <v>21</v>
      </c>
      <c r="B15" s="75">
        <v>54</v>
      </c>
      <c r="C15" s="326">
        <v>44</v>
      </c>
      <c r="D15" s="326"/>
      <c r="E15" s="73">
        <v>10</v>
      </c>
      <c r="F15" s="73">
        <v>373</v>
      </c>
      <c r="G15" s="73">
        <v>382</v>
      </c>
      <c r="H15" s="73">
        <v>83</v>
      </c>
    </row>
    <row r="16" spans="1:12" s="39" customFormat="1" ht="16.5" customHeight="1" x14ac:dyDescent="0.15">
      <c r="A16" s="139">
        <v>22</v>
      </c>
      <c r="B16" s="73">
        <v>54</v>
      </c>
      <c r="C16" s="326">
        <v>44</v>
      </c>
      <c r="D16" s="326"/>
      <c r="E16" s="73">
        <v>10</v>
      </c>
      <c r="F16" s="73">
        <v>398</v>
      </c>
      <c r="G16" s="73">
        <v>362</v>
      </c>
      <c r="H16" s="73">
        <v>86</v>
      </c>
    </row>
    <row r="17" spans="1:8" s="39" customFormat="1" ht="16.5" customHeight="1" x14ac:dyDescent="0.15">
      <c r="A17" s="139">
        <v>23</v>
      </c>
      <c r="B17" s="73">
        <v>54</v>
      </c>
      <c r="C17" s="326">
        <v>44</v>
      </c>
      <c r="D17" s="326"/>
      <c r="E17" s="73">
        <v>10</v>
      </c>
      <c r="F17" s="73">
        <v>391</v>
      </c>
      <c r="G17" s="73">
        <v>354</v>
      </c>
      <c r="H17" s="73">
        <v>84</v>
      </c>
    </row>
    <row r="18" spans="1:8" s="39" customFormat="1" ht="16.5" customHeight="1" x14ac:dyDescent="0.15">
      <c r="A18" s="139">
        <v>24</v>
      </c>
      <c r="B18" s="73">
        <v>54</v>
      </c>
      <c r="C18" s="326">
        <v>44</v>
      </c>
      <c r="D18" s="326"/>
      <c r="E18" s="73">
        <v>10</v>
      </c>
      <c r="F18" s="73">
        <v>391</v>
      </c>
      <c r="G18" s="73">
        <v>354</v>
      </c>
      <c r="H18" s="73">
        <v>84</v>
      </c>
    </row>
    <row r="19" spans="1:8" s="39" customFormat="1" ht="16.5" customHeight="1" x14ac:dyDescent="0.15">
      <c r="A19" s="280">
        <v>25</v>
      </c>
      <c r="B19" s="75">
        <v>54</v>
      </c>
      <c r="C19" s="326">
        <v>44</v>
      </c>
      <c r="D19" s="326"/>
      <c r="E19" s="73">
        <v>10</v>
      </c>
      <c r="F19" s="73">
        <v>391</v>
      </c>
      <c r="G19" s="73">
        <v>354</v>
      </c>
      <c r="H19" s="73">
        <v>84</v>
      </c>
    </row>
    <row r="20" spans="1:8" s="39" customFormat="1" ht="16.5" customHeight="1" thickBot="1" x14ac:dyDescent="0.2">
      <c r="A20" s="280">
        <v>26</v>
      </c>
      <c r="B20" s="75">
        <v>54</v>
      </c>
      <c r="C20" s="326">
        <v>44</v>
      </c>
      <c r="D20" s="326"/>
      <c r="E20" s="73">
        <v>10</v>
      </c>
      <c r="F20" s="73">
        <v>391</v>
      </c>
      <c r="G20" s="73">
        <v>354</v>
      </c>
      <c r="H20" s="73">
        <v>84</v>
      </c>
    </row>
    <row r="21" spans="1:8" s="39" customFormat="1" ht="24" customHeight="1" thickBot="1" x14ac:dyDescent="0.2">
      <c r="A21" s="280">
        <v>27</v>
      </c>
      <c r="B21" s="316" t="s">
        <v>178</v>
      </c>
      <c r="C21" s="317"/>
      <c r="D21" s="317"/>
      <c r="E21" s="317"/>
      <c r="F21" s="317"/>
      <c r="G21" s="317"/>
      <c r="H21" s="318"/>
    </row>
    <row r="22" spans="1:8" ht="6" customHeight="1" x14ac:dyDescent="0.15">
      <c r="A22" s="155"/>
      <c r="B22" s="203"/>
      <c r="C22" s="155"/>
      <c r="D22" s="155"/>
      <c r="E22" s="155"/>
      <c r="F22" s="155"/>
      <c r="G22" s="155"/>
      <c r="H22" s="155"/>
    </row>
    <row r="23" spans="1:8" ht="15" customHeight="1" x14ac:dyDescent="0.15">
      <c r="A23" s="6" t="s">
        <v>177</v>
      </c>
      <c r="B23" s="6"/>
      <c r="C23" s="6"/>
      <c r="D23" s="6"/>
      <c r="E23" s="6"/>
      <c r="F23" s="6"/>
      <c r="G23" s="6"/>
      <c r="H23" s="6"/>
    </row>
    <row r="24" spans="1:8" x14ac:dyDescent="0.15">
      <c r="A24" s="6" t="s">
        <v>176</v>
      </c>
    </row>
  </sheetData>
  <mergeCells count="12">
    <mergeCell ref="B21:H21"/>
    <mergeCell ref="A5:A6"/>
    <mergeCell ref="B5:E5"/>
    <mergeCell ref="G5:G6"/>
    <mergeCell ref="C13:D13"/>
    <mergeCell ref="C14:D14"/>
    <mergeCell ref="C15:D15"/>
    <mergeCell ref="C16:D16"/>
    <mergeCell ref="C20:D20"/>
    <mergeCell ref="C19:D19"/>
    <mergeCell ref="C18:D18"/>
    <mergeCell ref="C17:D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表9-1</vt:lpstr>
      <vt:lpstr>表9-2</vt:lpstr>
      <vt:lpstr>表9-3</vt:lpstr>
      <vt:lpstr>表9-4</vt:lpstr>
      <vt:lpstr>表9-5</vt:lpstr>
      <vt:lpstr>表9-6</vt:lpstr>
      <vt:lpstr>表9-7</vt:lpstr>
      <vt:lpstr>表9-8</vt:lpstr>
      <vt:lpstr>表9-9</vt:lpstr>
      <vt:lpstr>表9-10</vt:lpstr>
      <vt:lpstr>表9-11</vt:lpstr>
      <vt:lpstr>'表9-10'!Print_Area</vt:lpstr>
      <vt:lpstr>'表9-8'!Print_Area</vt:lpstr>
      <vt:lpstr>'表9-9'!Print_Area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2021-12-17T09:00:19Z</dcterms:created>
  <dcterms:modified xsi:type="dcterms:W3CDTF">2021-12-22T01:54:00Z</dcterms:modified>
</cp:coreProperties>
</file>