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40_市民生活部_0300_国民健康保険課\05保険税係\世帯員の税額内訳書\ホームページ掲載用　入力データなし\"/>
    </mc:Choice>
  </mc:AlternateContent>
  <xr:revisionPtr revIDLastSave="0" documentId="13_ncr:1_{58ADDF28-3357-4A41-8BAA-720BD93C6EF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説明" sheetId="1" r:id="rId1"/>
    <sheet name="計算" sheetId="2" r:id="rId2"/>
  </sheets>
  <definedNames>
    <definedName name="_xlnm.Print_Area" localSheetId="1">計算!$B$26:$J$43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2" l="1"/>
  <c r="Z29" i="2"/>
  <c r="AA29" i="2"/>
  <c r="Z30" i="2"/>
  <c r="AA30" i="2"/>
  <c r="Z31" i="2"/>
  <c r="AA31" i="2"/>
  <c r="Z32" i="2"/>
  <c r="AA32" i="2" s="1"/>
  <c r="Z33" i="2"/>
  <c r="AA33" i="2"/>
  <c r="Z34" i="2"/>
  <c r="AA34" i="2"/>
  <c r="Z35" i="2"/>
  <c r="AA35" i="2"/>
  <c r="Z28" i="2"/>
  <c r="AA28" i="2" s="1"/>
  <c r="AA17" i="2"/>
  <c r="AB17" i="2" s="1"/>
  <c r="V29" i="2"/>
  <c r="V30" i="2"/>
  <c r="V31" i="2"/>
  <c r="V32" i="2"/>
  <c r="V33" i="2"/>
  <c r="W33" i="2" s="1"/>
  <c r="V34" i="2"/>
  <c r="W34" i="2"/>
  <c r="V35" i="2"/>
  <c r="W35" i="2"/>
  <c r="V28" i="2"/>
  <c r="W28" i="2" s="1"/>
  <c r="M12" i="2"/>
  <c r="N12" i="2" s="1"/>
  <c r="I22" i="2"/>
  <c r="I23" i="2"/>
  <c r="H22" i="2"/>
  <c r="H23" i="2"/>
  <c r="N10" i="2"/>
  <c r="O10" i="2"/>
  <c r="P10" i="2"/>
  <c r="Q10" i="2"/>
  <c r="R10" i="2"/>
  <c r="S10" i="2"/>
  <c r="T10" i="2"/>
  <c r="M10" i="2"/>
  <c r="B36" i="2"/>
  <c r="C24" i="2"/>
  <c r="D24" i="2"/>
  <c r="F24" i="2"/>
  <c r="G24" i="2"/>
  <c r="AA25" i="2" s="1"/>
  <c r="E24" i="2"/>
  <c r="AA23" i="2" s="1"/>
  <c r="D11" i="2"/>
  <c r="N11" i="2" s="1"/>
  <c r="X35" i="2"/>
  <c r="B35" i="2"/>
  <c r="X34" i="2"/>
  <c r="B34" i="2" s="1"/>
  <c r="O12" i="2"/>
  <c r="K12" i="2" s="1"/>
  <c r="E11" i="2" l="1"/>
  <c r="F11" i="2" s="1"/>
  <c r="G11" i="2" s="1"/>
  <c r="H11" i="2" s="1"/>
  <c r="I11" i="2" s="1"/>
  <c r="J11" i="2" s="1"/>
  <c r="T11" i="2" s="1"/>
  <c r="Q11" i="2"/>
  <c r="P11" i="2"/>
  <c r="AE17" i="2"/>
  <c r="AC17" i="2"/>
  <c r="AD17" i="2"/>
  <c r="AB18" i="2"/>
  <c r="AD18" i="2" s="1"/>
  <c r="X33" i="2"/>
  <c r="B33" i="2" s="1"/>
  <c r="W29" i="2"/>
  <c r="X29" i="2" s="1"/>
  <c r="B29" i="2" s="1"/>
  <c r="X28" i="2"/>
  <c r="B28" i="2" s="1"/>
  <c r="X22" i="2"/>
  <c r="W22" i="2" s="1"/>
  <c r="X23" i="2"/>
  <c r="W23" i="2" s="1"/>
  <c r="AA19" i="2"/>
  <c r="AA24" i="2"/>
  <c r="AA26" i="2" s="1"/>
  <c r="AB31" i="2"/>
  <c r="AC33" i="2" s="1"/>
  <c r="AB29" i="2"/>
  <c r="AB33" i="2" s="1"/>
  <c r="W30" i="2"/>
  <c r="X30" i="2"/>
  <c r="B30" i="2" s="1"/>
  <c r="R11" i="2"/>
  <c r="W32" i="2"/>
  <c r="X32" i="2"/>
  <c r="B32" i="2" s="1"/>
  <c r="O11" i="2"/>
  <c r="W31" i="2"/>
  <c r="X31" i="2"/>
  <c r="B31" i="2" s="1"/>
  <c r="C11" i="2"/>
  <c r="M11" i="2" s="1"/>
  <c r="S11" i="2"/>
  <c r="AC18" i="2" l="1"/>
  <c r="AC19" i="2" s="1"/>
  <c r="AE18" i="2"/>
  <c r="AE19" i="2" s="1"/>
  <c r="B39" i="2"/>
  <c r="AC34" i="2"/>
  <c r="AD19" i="2"/>
  <c r="AB19" i="2"/>
  <c r="AF19" i="2" l="1"/>
  <c r="AD20" i="2" s="1"/>
  <c r="AB20" i="2" l="1"/>
  <c r="AE20" i="2"/>
  <c r="AC20" i="2"/>
  <c r="Z20" i="2" l="1"/>
  <c r="AA20" i="2" l="1"/>
  <c r="Z21" i="2"/>
  <c r="AB7" i="2"/>
  <c r="H16" i="2" s="1"/>
  <c r="AB11" i="2"/>
  <c r="I18" i="2" s="1"/>
  <c r="H19" i="2" l="1"/>
  <c r="H18" i="2"/>
  <c r="X18" i="2" s="1"/>
  <c r="W18" i="2" s="1"/>
  <c r="I19" i="2"/>
  <c r="H17" i="2"/>
  <c r="I20" i="2"/>
  <c r="I21" i="2"/>
  <c r="H20" i="2"/>
  <c r="H21" i="2"/>
  <c r="I17" i="2"/>
  <c r="I16" i="2"/>
  <c r="X19" i="2" l="1"/>
  <c r="W19" i="2" s="1"/>
  <c r="X17" i="2"/>
  <c r="W17" i="2" s="1"/>
  <c r="X21" i="2"/>
  <c r="W21" i="2" s="1"/>
  <c r="I24" i="2"/>
  <c r="H24" i="2"/>
  <c r="X16" i="2"/>
  <c r="X20" i="2"/>
  <c r="W20" i="2" s="1"/>
  <c r="X25" i="2" l="1"/>
  <c r="U16" i="2" s="1"/>
  <c r="X24" i="2"/>
  <c r="W16" i="2"/>
  <c r="W24" i="2" s="1"/>
  <c r="W25" i="2" s="1"/>
  <c r="AA21" i="2" s="1"/>
  <c r="U17" i="2" l="1"/>
  <c r="U20" i="2"/>
  <c r="U21" i="2"/>
  <c r="U19" i="2"/>
  <c r="U23" i="2"/>
  <c r="U18" i="2"/>
  <c r="U22" i="2"/>
  <c r="B40" i="2"/>
  <c r="B41" i="2"/>
  <c r="U24" i="2" l="1"/>
  <c r="V16" i="2" s="1"/>
  <c r="J16" i="2" s="1"/>
  <c r="T16" i="2" s="1"/>
  <c r="V20" i="2" l="1"/>
  <c r="J20" i="2" s="1"/>
  <c r="V19" i="2"/>
  <c r="J19" i="2" s="1"/>
  <c r="V23" i="2"/>
  <c r="J23" i="2" s="1"/>
  <c r="V18" i="2"/>
  <c r="J18" i="2" s="1"/>
  <c r="V22" i="2"/>
  <c r="J22" i="2" s="1"/>
  <c r="M16" i="2"/>
  <c r="V21" i="2"/>
  <c r="J21" i="2" s="1"/>
  <c r="N16" i="2"/>
  <c r="S16" i="2"/>
  <c r="O16" i="2"/>
  <c r="Q16" i="2"/>
  <c r="V17" i="2"/>
  <c r="J17" i="2" s="1"/>
  <c r="R17" i="2" s="1"/>
  <c r="P16" i="2"/>
  <c r="R16" i="2"/>
  <c r="P21" i="2" l="1"/>
  <c r="O21" i="2"/>
  <c r="Q21" i="2"/>
  <c r="M21" i="2"/>
  <c r="S21" i="2"/>
  <c r="R21" i="2"/>
  <c r="N21" i="2"/>
  <c r="T21" i="2"/>
  <c r="M22" i="2"/>
  <c r="R22" i="2"/>
  <c r="T22" i="2"/>
  <c r="N22" i="2"/>
  <c r="S22" i="2"/>
  <c r="Q22" i="2"/>
  <c r="P22" i="2"/>
  <c r="O22" i="2"/>
  <c r="O18" i="2"/>
  <c r="N18" i="2"/>
  <c r="S18" i="2"/>
  <c r="T18" i="2"/>
  <c r="M18" i="2"/>
  <c r="Q18" i="2"/>
  <c r="R18" i="2"/>
  <c r="P18" i="2"/>
  <c r="S23" i="2"/>
  <c r="T23" i="2"/>
  <c r="O23" i="2"/>
  <c r="P23" i="2"/>
  <c r="N23" i="2"/>
  <c r="Q23" i="2"/>
  <c r="R23" i="2"/>
  <c r="M23" i="2"/>
  <c r="P19" i="2"/>
  <c r="R19" i="2"/>
  <c r="N19" i="2"/>
  <c r="T19" i="2"/>
  <c r="O19" i="2"/>
  <c r="S19" i="2"/>
  <c r="Q19" i="2"/>
  <c r="M19" i="2"/>
  <c r="P20" i="2"/>
  <c r="N20" i="2"/>
  <c r="O20" i="2"/>
  <c r="Q20" i="2"/>
  <c r="R20" i="2"/>
  <c r="T20" i="2"/>
  <c r="M20" i="2"/>
  <c r="S20" i="2"/>
  <c r="P17" i="2"/>
  <c r="Q17" i="2"/>
  <c r="M17" i="2"/>
  <c r="T17" i="2"/>
  <c r="S17" i="2"/>
  <c r="N17" i="2"/>
  <c r="N24" i="2" s="1"/>
  <c r="N25" i="2" s="1"/>
  <c r="N31" i="2" s="1"/>
  <c r="O17" i="2"/>
  <c r="J24" i="2"/>
  <c r="O24" i="2" l="1"/>
  <c r="O25" i="2" s="1"/>
  <c r="O30" i="2" s="1"/>
  <c r="O32" i="2"/>
  <c r="S24" i="2"/>
  <c r="S25" i="2" s="1"/>
  <c r="S33" i="2" s="1"/>
  <c r="N33" i="2"/>
  <c r="M24" i="2"/>
  <c r="M25" i="2" s="1"/>
  <c r="N32" i="2"/>
  <c r="N26" i="2"/>
  <c r="Q24" i="2"/>
  <c r="Q25" i="2" s="1"/>
  <c r="Q26" i="2" s="1"/>
  <c r="N29" i="2"/>
  <c r="O33" i="2"/>
  <c r="P24" i="2"/>
  <c r="P25" i="2" s="1"/>
  <c r="P29" i="2" s="1"/>
  <c r="N30" i="2"/>
  <c r="N28" i="2"/>
  <c r="R32" i="2"/>
  <c r="O31" i="2"/>
  <c r="T24" i="2"/>
  <c r="T25" i="2" s="1"/>
  <c r="T33" i="2" s="1"/>
  <c r="O29" i="2"/>
  <c r="O26" i="2"/>
  <c r="R24" i="2"/>
  <c r="R25" i="2" s="1"/>
  <c r="R30" i="2" s="1"/>
  <c r="P30" i="2"/>
  <c r="O28" i="2"/>
  <c r="N27" i="2"/>
  <c r="O27" i="2"/>
  <c r="P27" i="2"/>
  <c r="Q33" i="2" l="1"/>
  <c r="Q30" i="2"/>
  <c r="N34" i="2"/>
  <c r="Q32" i="2"/>
  <c r="P32" i="2"/>
  <c r="R33" i="2"/>
  <c r="M27" i="2"/>
  <c r="M26" i="2"/>
  <c r="M31" i="2"/>
  <c r="O34" i="2"/>
  <c r="R28" i="2"/>
  <c r="M30" i="2"/>
  <c r="Q29" i="2"/>
  <c r="T27" i="2"/>
  <c r="T26" i="2"/>
  <c r="T30" i="2"/>
  <c r="S27" i="2"/>
  <c r="S26" i="2"/>
  <c r="S32" i="2"/>
  <c r="R27" i="2"/>
  <c r="R29" i="2"/>
  <c r="R26" i="2"/>
  <c r="P31" i="2"/>
  <c r="P26" i="2"/>
  <c r="P34" i="2" s="1"/>
  <c r="T31" i="2"/>
  <c r="S31" i="2"/>
  <c r="M33" i="2"/>
  <c r="Q31" i="2"/>
  <c r="T28" i="2"/>
  <c r="R31" i="2"/>
  <c r="M32" i="2"/>
  <c r="M28" i="2"/>
  <c r="S30" i="2"/>
  <c r="T32" i="2"/>
  <c r="P33" i="2"/>
  <c r="Q28" i="2"/>
  <c r="P28" i="2"/>
  <c r="Q27" i="2"/>
  <c r="S28" i="2"/>
  <c r="T29" i="2"/>
  <c r="S29" i="2"/>
  <c r="M29" i="2"/>
  <c r="Q34" i="2" l="1"/>
  <c r="R34" i="2"/>
  <c r="U30" i="2"/>
  <c r="U27" i="2"/>
  <c r="U29" i="2"/>
  <c r="S34" i="2"/>
  <c r="U28" i="2"/>
  <c r="M34" i="2"/>
  <c r="M35" i="2" s="1"/>
  <c r="C35" i="2" s="1"/>
  <c r="U26" i="2"/>
  <c r="U33" i="2"/>
  <c r="U31" i="2"/>
  <c r="U32" i="2"/>
  <c r="T34" i="2"/>
  <c r="N35" i="2" l="1"/>
  <c r="C34" i="2"/>
  <c r="C33" i="2"/>
  <c r="C32" i="2"/>
  <c r="C28" i="2"/>
  <c r="C30" i="2"/>
  <c r="C31" i="2"/>
  <c r="C29" i="2"/>
  <c r="C36" i="2" l="1"/>
  <c r="D31" i="2"/>
  <c r="D35" i="2"/>
  <c r="D34" i="2"/>
  <c r="D33" i="2"/>
  <c r="D28" i="2"/>
  <c r="D32" i="2"/>
  <c r="O35" i="2"/>
  <c r="D30" i="2"/>
  <c r="D29" i="2"/>
  <c r="P35" i="2" l="1"/>
  <c r="Q35" i="2" s="1"/>
  <c r="E32" i="2"/>
  <c r="E31" i="2"/>
  <c r="E35" i="2"/>
  <c r="E29" i="2"/>
  <c r="E33" i="2"/>
  <c r="E30" i="2"/>
  <c r="E34" i="2"/>
  <c r="E28" i="2"/>
  <c r="D36" i="2"/>
  <c r="R35" i="2" l="1"/>
  <c r="S35" i="2" s="1"/>
  <c r="I35" i="2" s="1"/>
  <c r="H33" i="2"/>
  <c r="H31" i="2"/>
  <c r="H35" i="2"/>
  <c r="H32" i="2"/>
  <c r="E36" i="2"/>
  <c r="G34" i="2"/>
  <c r="G32" i="2"/>
  <c r="G28" i="2"/>
  <c r="G30" i="2"/>
  <c r="G31" i="2"/>
  <c r="G35" i="2"/>
  <c r="G29" i="2"/>
  <c r="G33" i="2"/>
  <c r="F30" i="2"/>
  <c r="F29" i="2"/>
  <c r="F32" i="2"/>
  <c r="F31" i="2"/>
  <c r="F35" i="2"/>
  <c r="F34" i="2"/>
  <c r="F28" i="2"/>
  <c r="F33" i="2"/>
  <c r="T35" i="2" l="1"/>
  <c r="J30" i="2" s="1"/>
  <c r="I32" i="2"/>
  <c r="I28" i="2"/>
  <c r="I34" i="2"/>
  <c r="I29" i="2"/>
  <c r="I33" i="2"/>
  <c r="I31" i="2"/>
  <c r="I30" i="2"/>
  <c r="I36" i="2" s="1"/>
  <c r="H29" i="2"/>
  <c r="H30" i="2"/>
  <c r="H34" i="2"/>
  <c r="H28" i="2"/>
  <c r="H36" i="2" s="1"/>
  <c r="G36" i="2"/>
  <c r="F36" i="2"/>
  <c r="J34" i="2" l="1"/>
  <c r="J29" i="2"/>
  <c r="J28" i="2"/>
  <c r="J33" i="2"/>
  <c r="J31" i="2"/>
  <c r="J32" i="2"/>
  <c r="J35" i="2"/>
  <c r="J36" i="2"/>
</calcChain>
</file>

<file path=xl/sharedStrings.xml><?xml version="1.0" encoding="utf-8"?>
<sst xmlns="http://schemas.openxmlformats.org/spreadsheetml/2006/main" count="86" uniqueCount="69">
  <si>
    <t>個人別賦課額の計算について</t>
    <rPh sb="0" eb="2">
      <t>コジン</t>
    </rPh>
    <rPh sb="2" eb="3">
      <t>ベツ</t>
    </rPh>
    <rPh sb="3" eb="5">
      <t>フカ</t>
    </rPh>
    <rPh sb="5" eb="6">
      <t>ガク</t>
    </rPh>
    <rPh sb="7" eb="9">
      <t>ケイサン</t>
    </rPh>
    <phoneticPr fontId="1"/>
  </si>
  <si>
    <t>医療分</t>
    <rPh sb="0" eb="2">
      <t>イリョウ</t>
    </rPh>
    <rPh sb="2" eb="3">
      <t>ブン</t>
    </rPh>
    <phoneticPr fontId="1"/>
  </si>
  <si>
    <t>支援分</t>
    <rPh sb="0" eb="2">
      <t>シエン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</si>
  <si>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</si>
  <si>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○納税通知書２ページ</t>
    <rPh sb="1" eb="3">
      <t>ノウゼイ</t>
    </rPh>
    <rPh sb="3" eb="6">
      <t>ツウチショ</t>
    </rPh>
    <phoneticPr fontId="1"/>
  </si>
  <si>
    <t>○納税通知書４ページ</t>
    <rPh sb="1" eb="3">
      <t>ノウゼイ</t>
    </rPh>
    <rPh sb="3" eb="6">
      <t>ツウチショ</t>
    </rPh>
    <phoneticPr fontId="1"/>
  </si>
  <si>
    <t xml:space="preserve">  これを加算し、期割にすることにより、各期の各々の課税額が計算されます。</t>
    <rPh sb="5" eb="7">
      <t>カサン</t>
    </rPh>
    <rPh sb="9" eb="10">
      <t>キ</t>
    </rPh>
    <rPh sb="10" eb="11">
      <t>ワリ</t>
    </rPh>
    <rPh sb="20" eb="22">
      <t>カクキ</t>
    </rPh>
    <rPh sb="23" eb="25">
      <t>オノオノ</t>
    </rPh>
    <rPh sb="26" eb="28">
      <t>カゼイ</t>
    </rPh>
    <rPh sb="28" eb="29">
      <t>ガク</t>
    </rPh>
    <rPh sb="30" eb="32">
      <t>ケイサン</t>
    </rPh>
    <phoneticPr fontId="1"/>
  </si>
  <si>
    <t xml:space="preserve"> 世帯内の国民健康保険被保険者様の各々の税額については、納税通知書４ページに内訳を記載</t>
    <rPh sb="1" eb="3">
      <t>セタイ</t>
    </rPh>
    <rPh sb="3" eb="4">
      <t>ナイ</t>
    </rPh>
    <rPh sb="5" eb="7">
      <t>コクミン</t>
    </rPh>
    <rPh sb="7" eb="9">
      <t>ケンコウ</t>
    </rPh>
    <rPh sb="9" eb="11">
      <t>ホケン</t>
    </rPh>
    <rPh sb="11" eb="15">
      <t>ヒホケンシャ</t>
    </rPh>
    <rPh sb="15" eb="16">
      <t>サマ</t>
    </rPh>
    <rPh sb="17" eb="19">
      <t>オノオノ</t>
    </rPh>
    <rPh sb="20" eb="22">
      <t>ゼイガク</t>
    </rPh>
    <rPh sb="28" eb="30">
      <t>ノウゼイ</t>
    </rPh>
    <rPh sb="30" eb="32">
      <t>ツウチ</t>
    </rPh>
    <rPh sb="32" eb="33">
      <t>ショ</t>
    </rPh>
    <rPh sb="38" eb="40">
      <t>ウチワケ</t>
    </rPh>
    <rPh sb="41" eb="43">
      <t>キサイ</t>
    </rPh>
    <phoneticPr fontId="1"/>
  </si>
  <si>
    <t>しておりますが、この個人賦課額は、世帯全体に賦課される世帯平等割額が含まれておりません。</t>
    <phoneticPr fontId="1"/>
  </si>
  <si>
    <t>納税通知書の２ページに記載されている確定賦課額及び４ページに記載されている個人賦課額</t>
    <rPh sb="0" eb="2">
      <t>ノウゼイ</t>
    </rPh>
    <rPh sb="2" eb="5">
      <t>ツウチショ</t>
    </rPh>
    <rPh sb="11" eb="13">
      <t>キサイ</t>
    </rPh>
    <rPh sb="18" eb="20">
      <t>カクテイ</t>
    </rPh>
    <rPh sb="20" eb="22">
      <t>フカ</t>
    </rPh>
    <rPh sb="22" eb="23">
      <t>ガク</t>
    </rPh>
    <rPh sb="23" eb="24">
      <t>オヨ</t>
    </rPh>
    <rPh sb="30" eb="32">
      <t>キサイ</t>
    </rPh>
    <rPh sb="37" eb="39">
      <t>コジン</t>
    </rPh>
    <rPh sb="39" eb="42">
      <t>フカガク</t>
    </rPh>
    <phoneticPr fontId="1"/>
  </si>
  <si>
    <t>から計算します。</t>
    <phoneticPr fontId="1"/>
  </si>
  <si>
    <t>黄色の個所に入力してください</t>
    <rPh sb="0" eb="2">
      <t>キイロ</t>
    </rPh>
    <rPh sb="3" eb="5">
      <t>カショ</t>
    </rPh>
    <rPh sb="6" eb="8">
      <t>ニュウリョク</t>
    </rPh>
    <phoneticPr fontId="1"/>
  </si>
  <si>
    <t>世帯平等割額はどのように振り分けますか？</t>
    <rPh sb="0" eb="2">
      <t>セタイ</t>
    </rPh>
    <rPh sb="2" eb="4">
      <t>ビョウドウ</t>
    </rPh>
    <rPh sb="4" eb="5">
      <t>ワリ</t>
    </rPh>
    <rPh sb="5" eb="6">
      <t>ガク</t>
    </rPh>
    <rPh sb="12" eb="13">
      <t>フ</t>
    </rPh>
    <rPh sb="14" eb="15">
      <t>ワ</t>
    </rPh>
    <phoneticPr fontId="1"/>
  </si>
  <si>
    <t>加入者全員に平等に振り分ける</t>
    <rPh sb="0" eb="3">
      <t>カニュウシャ</t>
    </rPh>
    <rPh sb="3" eb="5">
      <t>ゼンイン</t>
    </rPh>
    <rPh sb="6" eb="8">
      <t>ビョウドウ</t>
    </rPh>
    <rPh sb="9" eb="10">
      <t>フ</t>
    </rPh>
    <rPh sb="11" eb="12">
      <t>ワ</t>
    </rPh>
    <phoneticPr fontId="1"/>
  </si>
  <si>
    <t>個人賦課額に併せて按分して振り分ける</t>
    <rPh sb="0" eb="2">
      <t>コジン</t>
    </rPh>
    <rPh sb="2" eb="5">
      <t>フカガク</t>
    </rPh>
    <rPh sb="6" eb="7">
      <t>アワ</t>
    </rPh>
    <rPh sb="9" eb="11">
      <t>アンブン</t>
    </rPh>
    <rPh sb="13" eb="14">
      <t>フ</t>
    </rPh>
    <rPh sb="15" eb="16">
      <t>ワ</t>
    </rPh>
    <phoneticPr fontId="1"/>
  </si>
  <si>
    <t>←選択してください</t>
    <rPh sb="1" eb="3">
      <t>センタク</t>
    </rPh>
    <phoneticPr fontId="1"/>
  </si>
  <si>
    <t>確定賦課額の合計額を入力してください。</t>
    <rPh sb="0" eb="2">
      <t>カクテイ</t>
    </rPh>
    <rPh sb="2" eb="4">
      <t>フカ</t>
    </rPh>
    <rPh sb="4" eb="5">
      <t>ガク</t>
    </rPh>
    <rPh sb="6" eb="8">
      <t>ゴウケイ</t>
    </rPh>
    <rPh sb="8" eb="9">
      <t>ガク</t>
    </rPh>
    <rPh sb="10" eb="12">
      <t>ニュウリョク</t>
    </rPh>
    <phoneticPr fontId="1"/>
  </si>
  <si>
    <t>円</t>
    <rPh sb="0" eb="1">
      <t>エン</t>
    </rPh>
    <phoneticPr fontId="1"/>
  </si>
  <si>
    <t>各々の個人賦課額を入力してください</t>
    <rPh sb="0" eb="2">
      <t>オノオノ</t>
    </rPh>
    <rPh sb="3" eb="5">
      <t>コジン</t>
    </rPh>
    <rPh sb="5" eb="8">
      <t>フカガク</t>
    </rPh>
    <rPh sb="9" eb="11">
      <t>ニュウリョク</t>
    </rPh>
    <phoneticPr fontId="1"/>
  </si>
  <si>
    <t>医療分
個人賦課額</t>
    <rPh sb="0" eb="2">
      <t>イリョウ</t>
    </rPh>
    <rPh sb="2" eb="3">
      <t>ブン</t>
    </rPh>
    <rPh sb="4" eb="6">
      <t>コジン</t>
    </rPh>
    <rPh sb="6" eb="9">
      <t>フカガク</t>
    </rPh>
    <phoneticPr fontId="1"/>
  </si>
  <si>
    <t>支援分
個人賦課額</t>
    <rPh sb="0" eb="2">
      <t>シエン</t>
    </rPh>
    <rPh sb="2" eb="3">
      <t>ブン</t>
    </rPh>
    <rPh sb="4" eb="6">
      <t>コジン</t>
    </rPh>
    <rPh sb="6" eb="9">
      <t>フカガク</t>
    </rPh>
    <phoneticPr fontId="1"/>
  </si>
  <si>
    <t>介護分
個人賦課額</t>
    <rPh sb="0" eb="2">
      <t>カイゴ</t>
    </rPh>
    <rPh sb="2" eb="3">
      <t>ブン</t>
    </rPh>
    <rPh sb="4" eb="6">
      <t>コジン</t>
    </rPh>
    <rPh sb="6" eb="9">
      <t>フカガク</t>
    </rPh>
    <phoneticPr fontId="1"/>
  </si>
  <si>
    <t>期割税額の確認</t>
    <rPh sb="0" eb="1">
      <t>キ</t>
    </rPh>
    <rPh sb="1" eb="2">
      <t>ワリ</t>
    </rPh>
    <rPh sb="2" eb="4">
      <t>ゼイガク</t>
    </rPh>
    <rPh sb="5" eb="7">
      <t>カクニン</t>
    </rPh>
    <phoneticPr fontId="1"/>
  </si>
  <si>
    <t xml:space="preserve">      もし、相違がある場合は下段に入力してください。</t>
    <rPh sb="9" eb="11">
      <t>ソウイ</t>
    </rPh>
    <rPh sb="14" eb="16">
      <t>バアイ</t>
    </rPh>
    <rPh sb="17" eb="19">
      <t>カダン</t>
    </rPh>
    <rPh sb="20" eb="22">
      <t>ニュウリョク</t>
    </rPh>
    <phoneticPr fontId="1"/>
  </si>
  <si>
    <t>第１期</t>
    <rPh sb="0" eb="1">
      <t>ダイ</t>
    </rPh>
    <rPh sb="2" eb="3">
      <t>キ</t>
    </rPh>
    <phoneticPr fontId="1"/>
  </si>
  <si>
    <t>第２期</t>
    <rPh sb="0" eb="1">
      <t>ダイ</t>
    </rPh>
    <rPh sb="2" eb="3">
      <t>キ</t>
    </rPh>
    <phoneticPr fontId="1"/>
  </si>
  <si>
    <t>第３期</t>
    <rPh sb="0" eb="1">
      <t>ダイ</t>
    </rPh>
    <rPh sb="2" eb="3">
      <t>キ</t>
    </rPh>
    <phoneticPr fontId="1"/>
  </si>
  <si>
    <t>第４期</t>
    <rPh sb="0" eb="1">
      <t>ダイ</t>
    </rPh>
    <rPh sb="2" eb="3">
      <t>キ</t>
    </rPh>
    <phoneticPr fontId="1"/>
  </si>
  <si>
    <t>第５期</t>
    <rPh sb="0" eb="1">
      <t>ダイ</t>
    </rPh>
    <rPh sb="2" eb="3">
      <t>キ</t>
    </rPh>
    <phoneticPr fontId="1"/>
  </si>
  <si>
    <t>第６期</t>
    <rPh sb="0" eb="1">
      <t>ダイ</t>
    </rPh>
    <rPh sb="2" eb="3">
      <t>キ</t>
    </rPh>
    <phoneticPr fontId="1"/>
  </si>
  <si>
    <t>第７期</t>
    <rPh sb="0" eb="1">
      <t>ダイ</t>
    </rPh>
    <rPh sb="2" eb="3">
      <t>キ</t>
    </rPh>
    <phoneticPr fontId="1"/>
  </si>
  <si>
    <t>第８期</t>
    <rPh sb="0" eb="1">
      <t>ダイ</t>
    </rPh>
    <rPh sb="2" eb="3">
      <t>キ</t>
    </rPh>
    <phoneticPr fontId="1"/>
  </si>
  <si>
    <t>違う場合入力</t>
    <rPh sb="0" eb="1">
      <t>チガ</t>
    </rPh>
    <rPh sb="2" eb="4">
      <t>バアイ</t>
    </rPh>
    <rPh sb="4" eb="6">
      <t>ニュウリョク</t>
    </rPh>
    <phoneticPr fontId="1"/>
  </si>
  <si>
    <t>各期納付額</t>
    <rPh sb="0" eb="2">
      <t>カクキ</t>
    </rPh>
    <rPh sb="2" eb="4">
      <t>ノウフ</t>
    </rPh>
    <rPh sb="4" eb="5">
      <t>ガク</t>
    </rPh>
    <phoneticPr fontId="1"/>
  </si>
  <si>
    <t>氏   名</t>
    <rPh sb="0" eb="1">
      <t>シ</t>
    </rPh>
    <rPh sb="4" eb="5">
      <t>メイ</t>
    </rPh>
    <phoneticPr fontId="1"/>
  </si>
  <si>
    <t>税率</t>
    <rPh sb="0" eb="2">
      <t>ゼイリツ</t>
    </rPh>
    <phoneticPr fontId="1"/>
  </si>
  <si>
    <t>所得</t>
    <rPh sb="0" eb="2">
      <t>ショトク</t>
    </rPh>
    <phoneticPr fontId="1"/>
  </si>
  <si>
    <t>均等</t>
    <rPh sb="0" eb="2">
      <t>キントウ</t>
    </rPh>
    <phoneticPr fontId="1"/>
  </si>
  <si>
    <t>平等</t>
    <rPh sb="0" eb="2">
      <t>ビョウドウ</t>
    </rPh>
    <phoneticPr fontId="1"/>
  </si>
  <si>
    <t>限度額</t>
    <rPh sb="0" eb="2">
      <t>ゲンド</t>
    </rPh>
    <rPh sb="2" eb="3">
      <t>ガク</t>
    </rPh>
    <phoneticPr fontId="1"/>
  </si>
  <si>
    <t>合    計</t>
    <rPh sb="0" eb="1">
      <t>ゴウ</t>
    </rPh>
    <rPh sb="5" eb="6">
      <t>ケイ</t>
    </rPh>
    <phoneticPr fontId="1"/>
  </si>
  <si>
    <t>軽減割合</t>
    <rPh sb="0" eb="2">
      <t>ケイゲン</t>
    </rPh>
    <rPh sb="2" eb="4">
      <t>ワリアイ</t>
    </rPh>
    <phoneticPr fontId="1"/>
  </si>
  <si>
    <t>医療分
加入月数</t>
    <rPh sb="0" eb="2">
      <t>イリョウ</t>
    </rPh>
    <rPh sb="2" eb="3">
      <t>ブン</t>
    </rPh>
    <rPh sb="4" eb="6">
      <t>カニュウ</t>
    </rPh>
    <rPh sb="6" eb="8">
      <t>ツキスウ</t>
    </rPh>
    <phoneticPr fontId="1"/>
  </si>
  <si>
    <t>介護分
加入月数</t>
    <rPh sb="0" eb="2">
      <t>カイゴ</t>
    </rPh>
    <rPh sb="2" eb="3">
      <t>ブン</t>
    </rPh>
    <rPh sb="4" eb="6">
      <t>カニュウ</t>
    </rPh>
    <rPh sb="6" eb="8">
      <t>ツキスウ</t>
    </rPh>
    <phoneticPr fontId="1"/>
  </si>
  <si>
    <t>医療月数</t>
    <rPh sb="0" eb="2">
      <t>イリョウ</t>
    </rPh>
    <rPh sb="2" eb="3">
      <t>ツキ</t>
    </rPh>
    <rPh sb="3" eb="4">
      <t>スウ</t>
    </rPh>
    <phoneticPr fontId="1"/>
  </si>
  <si>
    <t>介護月数</t>
    <rPh sb="0" eb="2">
      <t>カイゴ</t>
    </rPh>
    <rPh sb="2" eb="3">
      <t>ツキ</t>
    </rPh>
    <rPh sb="3" eb="4">
      <t>スウ</t>
    </rPh>
    <phoneticPr fontId="1"/>
  </si>
  <si>
    <t>軽減無</t>
    <rPh sb="0" eb="2">
      <t>ケイゲン</t>
    </rPh>
    <rPh sb="2" eb="3">
      <t>ナ</t>
    </rPh>
    <phoneticPr fontId="1"/>
  </si>
  <si>
    <t>２割軽減</t>
    <rPh sb="1" eb="2">
      <t>ワリ</t>
    </rPh>
    <rPh sb="2" eb="4">
      <t>ケイゲン</t>
    </rPh>
    <phoneticPr fontId="1"/>
  </si>
  <si>
    <t>５割軽減</t>
    <rPh sb="1" eb="2">
      <t>ワリ</t>
    </rPh>
    <rPh sb="2" eb="4">
      <t>ケイゲン</t>
    </rPh>
    <phoneticPr fontId="1"/>
  </si>
  <si>
    <t>７割軽減</t>
    <rPh sb="1" eb="2">
      <t>ワリ</t>
    </rPh>
    <rPh sb="2" eb="4">
      <t>ケイゲン</t>
    </rPh>
    <phoneticPr fontId="1"/>
  </si>
  <si>
    <t>総額-個人額</t>
    <rPh sb="0" eb="2">
      <t>ソウガク</t>
    </rPh>
    <rPh sb="3" eb="5">
      <t>コジン</t>
    </rPh>
    <rPh sb="5" eb="6">
      <t>ガク</t>
    </rPh>
    <phoneticPr fontId="1"/>
  </si>
  <si>
    <t>この色の個所の入力は任意です。</t>
    <rPh sb="2" eb="3">
      <t>イロ</t>
    </rPh>
    <rPh sb="4" eb="6">
      <t>カショ</t>
    </rPh>
    <rPh sb="7" eb="9">
      <t>ニュウリョク</t>
    </rPh>
    <rPh sb="10" eb="12">
      <t>ニンイ</t>
    </rPh>
    <phoneticPr fontId="1"/>
  </si>
  <si>
    <t>医療分世帯
平等割額</t>
    <rPh sb="0" eb="2">
      <t>イリョウ</t>
    </rPh>
    <rPh sb="2" eb="3">
      <t>ブン</t>
    </rPh>
    <rPh sb="3" eb="5">
      <t>セタイ</t>
    </rPh>
    <rPh sb="6" eb="8">
      <t>ビョウドウ</t>
    </rPh>
    <rPh sb="8" eb="9">
      <t>ワリ</t>
    </rPh>
    <rPh sb="9" eb="10">
      <t>ガク</t>
    </rPh>
    <phoneticPr fontId="1"/>
  </si>
  <si>
    <t>支援分世帯
平等割額</t>
    <rPh sb="0" eb="2">
      <t>シエン</t>
    </rPh>
    <rPh sb="2" eb="3">
      <t>ブン</t>
    </rPh>
    <rPh sb="3" eb="5">
      <t>セタイ</t>
    </rPh>
    <rPh sb="6" eb="8">
      <t>ビョウドウ</t>
    </rPh>
    <rPh sb="8" eb="9">
      <t>ワリ</t>
    </rPh>
    <rPh sb="9" eb="10">
      <t>ガク</t>
    </rPh>
    <phoneticPr fontId="1"/>
  </si>
  <si>
    <t>個人賦課額
計</t>
    <rPh sb="0" eb="2">
      <t>コジン</t>
    </rPh>
    <rPh sb="2" eb="5">
      <t>フカガク</t>
    </rPh>
    <rPh sb="6" eb="7">
      <t>ケイ</t>
    </rPh>
    <phoneticPr fontId="1"/>
  </si>
  <si>
    <t>国民健康保険税  世帯内被保険者の税額内訳</t>
    <rPh sb="0" eb="2">
      <t>コクミン</t>
    </rPh>
    <rPh sb="2" eb="4">
      <t>ケンコウ</t>
    </rPh>
    <rPh sb="4" eb="6">
      <t>ホケン</t>
    </rPh>
    <rPh sb="6" eb="7">
      <t>ゼイ</t>
    </rPh>
    <rPh sb="9" eb="11">
      <t>セタイ</t>
    </rPh>
    <rPh sb="11" eb="12">
      <t>ナイ</t>
    </rPh>
    <rPh sb="12" eb="16">
      <t>ヒホケンシャ</t>
    </rPh>
    <rPh sb="17" eb="19">
      <t>ゼイガク</t>
    </rPh>
    <rPh sb="19" eb="21">
      <t>ウチワケ</t>
    </rPh>
    <phoneticPr fontId="1"/>
  </si>
  <si>
    <t>所得割</t>
    <rPh sb="0" eb="2">
      <t>ショトク</t>
    </rPh>
    <rPh sb="2" eb="3">
      <t>ワリ</t>
    </rPh>
    <phoneticPr fontId="1"/>
  </si>
  <si>
    <t>所得有数</t>
    <rPh sb="0" eb="2">
      <t>ショトク</t>
    </rPh>
    <rPh sb="2" eb="3">
      <t>ア</t>
    </rPh>
    <rPh sb="3" eb="4">
      <t>スウ</t>
    </rPh>
    <phoneticPr fontId="1"/>
  </si>
  <si>
    <t>軽判所得</t>
    <rPh sb="0" eb="1">
      <t>ケイ</t>
    </rPh>
    <rPh sb="1" eb="2">
      <t>ハン</t>
    </rPh>
    <rPh sb="2" eb="4">
      <t>ショトク</t>
    </rPh>
    <phoneticPr fontId="1"/>
  </si>
  <si>
    <t>2割判定額</t>
    <rPh sb="1" eb="2">
      <t>ワリ</t>
    </rPh>
    <rPh sb="2" eb="4">
      <t>ハンテイ</t>
    </rPh>
    <rPh sb="4" eb="5">
      <t>ガク</t>
    </rPh>
    <phoneticPr fontId="1"/>
  </si>
  <si>
    <t>加入者</t>
    <rPh sb="0" eb="3">
      <t>カニュウシャ</t>
    </rPh>
    <phoneticPr fontId="1"/>
  </si>
  <si>
    <t>軽減判定</t>
    <rPh sb="0" eb="2">
      <t>ケイゲン</t>
    </rPh>
    <rPh sb="2" eb="4">
      <t>ハンテイ</t>
    </rPh>
    <phoneticPr fontId="1"/>
  </si>
  <si>
    <t>これは世帯内の内訳であり、申告用の納付額を証明するものではありません。</t>
    <rPh sb="3" eb="5">
      <t>セタイ</t>
    </rPh>
    <rPh sb="5" eb="6">
      <t>ナイ</t>
    </rPh>
    <rPh sb="7" eb="9">
      <t>ウチワケ</t>
    </rPh>
    <rPh sb="13" eb="16">
      <t>シンコクヨウ</t>
    </rPh>
    <rPh sb="17" eb="19">
      <t>ノウフ</t>
    </rPh>
    <rPh sb="19" eb="20">
      <t>ガク</t>
    </rPh>
    <rPh sb="21" eb="23">
      <t>ショウメイ</t>
    </rPh>
    <phoneticPr fontId="1"/>
  </si>
  <si>
    <t>限度額判定</t>
    <rPh sb="0" eb="2">
      <t>ゲンド</t>
    </rPh>
    <rPh sb="2" eb="3">
      <t>ガク</t>
    </rPh>
    <rPh sb="3" eb="5">
      <t>ハンテイ</t>
    </rPh>
    <phoneticPr fontId="1"/>
  </si>
  <si>
    <t>医療</t>
    <rPh sb="0" eb="2">
      <t>イリョウ</t>
    </rPh>
    <phoneticPr fontId="1"/>
  </si>
  <si>
    <t>支援</t>
    <rPh sb="0" eb="2">
      <t>シエン</t>
    </rPh>
    <phoneticPr fontId="1"/>
  </si>
  <si>
    <t>介護</t>
    <rPh sb="0" eb="2">
      <t>カイゴ</t>
    </rPh>
    <phoneticPr fontId="1"/>
  </si>
  <si>
    <t>また、軽減額・限度超過額・減免額がある場合は按分がされない場合がありますので、目安としてご使用ください。</t>
    <rPh sb="3" eb="5">
      <t>ケイゲン</t>
    </rPh>
    <rPh sb="5" eb="6">
      <t>ガク</t>
    </rPh>
    <rPh sb="7" eb="9">
      <t>ゲンド</t>
    </rPh>
    <rPh sb="9" eb="11">
      <t>チョウカ</t>
    </rPh>
    <rPh sb="11" eb="12">
      <t>ガク</t>
    </rPh>
    <rPh sb="13" eb="15">
      <t>ゲンメン</t>
    </rPh>
    <rPh sb="15" eb="16">
      <t>ガク</t>
    </rPh>
    <rPh sb="19" eb="21">
      <t>バアイ</t>
    </rPh>
    <rPh sb="22" eb="24">
      <t>アンブン</t>
    </rPh>
    <rPh sb="29" eb="31">
      <t>バアイ</t>
    </rPh>
    <rPh sb="39" eb="41">
      <t>メヤス</t>
    </rPh>
    <rPh sb="45" eb="47">
      <t>シヨウ</t>
    </rPh>
    <phoneticPr fontId="1"/>
  </si>
  <si>
    <t xml:space="preserve">  ※ 納税通知書３ページに記載されている各期の変更後納税額と確認してください。</t>
    <rPh sb="4" eb="6">
      <t>ノウゼイ</t>
    </rPh>
    <rPh sb="6" eb="9">
      <t>ツウチショ</t>
    </rPh>
    <rPh sb="14" eb="16">
      <t>キサイ</t>
    </rPh>
    <rPh sb="21" eb="23">
      <t>カクキ</t>
    </rPh>
    <rPh sb="24" eb="26">
      <t>ヘンコウ</t>
    </rPh>
    <rPh sb="26" eb="27">
      <t>ゴ</t>
    </rPh>
    <rPh sb="27" eb="29">
      <t>ノウゼイ</t>
    </rPh>
    <rPh sb="29" eb="30">
      <t>ガク</t>
    </rPh>
    <rPh sb="31" eb="3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</si>
</sst>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 "/>
    <numFmt numFmtId="179" formatCode="#,###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0" fontId="2" fillId="2" borderId="8" xfId="0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9" fontId="2" fillId="2" borderId="1" xfId="0" applyNumberFormat="1" applyFont="1" applyFill="1" applyBorder="1">
      <alignment vertical="center"/>
    </xf>
    <xf numFmtId="178" fontId="2" fillId="3" borderId="1" xfId="0" applyNumberFormat="1" applyFont="1" applyFill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 applyProtection="1">
      <alignment vertical="center"/>
      <protection locked="0"/>
    </xf>
    <xf numFmtId="176" fontId="2" fillId="3" borderId="1" xfId="0" applyNumberFormat="1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3" borderId="0" xfId="0" applyFont="1" applyFill="1">
      <alignment vertical="center"/>
    </xf>
    <xf numFmtId="10" fontId="3" fillId="3" borderId="0" xfId="0" applyNumberFormat="1" applyFont="1" applyFill="1">
      <alignment vertical="center"/>
    </xf>
    <xf numFmtId="176" fontId="3" fillId="3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Protection="1">
      <alignment vertical="center"/>
      <protection locked="0"/>
    </xf>
    <xf numFmtId="176" fontId="2" fillId="3" borderId="0" xfId="0" applyNumberFormat="1" applyFont="1" applyFill="1" applyProtection="1">
      <alignment vertical="center"/>
      <protection locked="0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4" borderId="0" xfId="0" applyFont="1" applyFill="1">
      <alignment vertical="center"/>
    </xf>
    <xf numFmtId="176" fontId="2" fillId="4" borderId="1" xfId="0" applyNumberFormat="1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27</xdr:row>
      <xdr:rowOff>22860</xdr:rowOff>
    </xdr:from>
    <xdr:to>
      <xdr:col>37</xdr:col>
      <xdr:colOff>68580</xdr:colOff>
      <xdr:row>43</xdr:row>
      <xdr:rowOff>45720</xdr:rowOff>
    </xdr:to>
    <xdr:pic>
      <xdr:nvPicPr>
        <xdr:cNvPr id="1730" name="図 11">
          <a:extLst>
            <a:ext uri="{FF2B5EF4-FFF2-40B4-BE49-F238E27FC236}">
              <a16:creationId xmlns:a16="http://schemas.microsoft.com/office/drawing/2014/main" id="{BB2457FC-44A7-49AC-8567-8A99DC61B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6812280"/>
          <a:ext cx="6035040" cy="404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</xdr:colOff>
      <xdr:row>9</xdr:row>
      <xdr:rowOff>243840</xdr:rowOff>
    </xdr:from>
    <xdr:to>
      <xdr:col>37</xdr:col>
      <xdr:colOff>53340</xdr:colOff>
      <xdr:row>25</xdr:row>
      <xdr:rowOff>0</xdr:rowOff>
    </xdr:to>
    <xdr:pic>
      <xdr:nvPicPr>
        <xdr:cNvPr id="1731" name="図 10">
          <a:extLst>
            <a:ext uri="{FF2B5EF4-FFF2-40B4-BE49-F238E27FC236}">
              <a16:creationId xmlns:a16="http://schemas.microsoft.com/office/drawing/2014/main" id="{059B6136-223C-4300-805D-CBDA2F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506980"/>
          <a:ext cx="6057900" cy="3779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93345</xdr:colOff>
      <xdr:row>23</xdr:row>
      <xdr:rowOff>146685</xdr:rowOff>
    </xdr:from>
    <xdr:to>
      <xdr:col>37</xdr:col>
      <xdr:colOff>152418</xdr:colOff>
      <xdr:row>24</xdr:row>
      <xdr:rowOff>137160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B9D9DEE-D37B-405C-B42E-B18522322380}"/>
            </a:ext>
          </a:extLst>
        </xdr:cNvPr>
        <xdr:cNvSpPr/>
      </xdr:nvSpPr>
      <xdr:spPr>
        <a:xfrm>
          <a:off x="6164580" y="6105525"/>
          <a:ext cx="1009650" cy="2495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114300</xdr:colOff>
      <xdr:row>20</xdr:row>
      <xdr:rowOff>238127</xdr:rowOff>
    </xdr:from>
    <xdr:to>
      <xdr:col>44</xdr:col>
      <xdr:colOff>144780</xdr:colOff>
      <xdr:row>22</xdr:row>
      <xdr:rowOff>38101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FED8643F-F97C-4A65-B0F0-2B4E68A551F4}"/>
            </a:ext>
          </a:extLst>
        </xdr:cNvPr>
        <xdr:cNvSpPr/>
      </xdr:nvSpPr>
      <xdr:spPr>
        <a:xfrm>
          <a:off x="4099560" y="5267327"/>
          <a:ext cx="3383280" cy="302894"/>
        </a:xfrm>
        <a:prstGeom prst="wedgeRectCallout">
          <a:avLst>
            <a:gd name="adj1" fmla="val 8989"/>
            <a:gd name="adj2" fmla="val 17404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確定賦課額の合計が課税額になります。</a:t>
          </a:r>
        </a:p>
      </xdr:txBody>
    </xdr:sp>
    <xdr:clientData/>
  </xdr:twoCellAnchor>
  <xdr:twoCellAnchor>
    <xdr:from>
      <xdr:col>25</xdr:col>
      <xdr:colOff>114299</xdr:colOff>
      <xdr:row>28</xdr:row>
      <xdr:rowOff>0</xdr:rowOff>
    </xdr:from>
    <xdr:to>
      <xdr:col>37</xdr:col>
      <xdr:colOff>13310</xdr:colOff>
      <xdr:row>35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A816178-F3E5-48B9-9CD5-61E42DC4522B}"/>
            </a:ext>
          </a:extLst>
        </xdr:cNvPr>
        <xdr:cNvSpPr/>
      </xdr:nvSpPr>
      <xdr:spPr>
        <a:xfrm>
          <a:off x="4857749" y="7200900"/>
          <a:ext cx="2171701" cy="1943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49530</xdr:colOff>
      <xdr:row>35</xdr:row>
      <xdr:rowOff>228601</xdr:rowOff>
    </xdr:from>
    <xdr:to>
      <xdr:col>45</xdr:col>
      <xdr:colOff>152400</xdr:colOff>
      <xdr:row>39</xdr:row>
      <xdr:rowOff>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E97642CA-5F1E-4D5A-85F1-71BBCDF475BD}"/>
            </a:ext>
          </a:extLst>
        </xdr:cNvPr>
        <xdr:cNvSpPr/>
      </xdr:nvSpPr>
      <xdr:spPr>
        <a:xfrm>
          <a:off x="3196590" y="9029701"/>
          <a:ext cx="4461510" cy="777240"/>
        </a:xfrm>
        <a:prstGeom prst="wedgeRectCallout">
          <a:avLst>
            <a:gd name="adj1" fmla="val 9452"/>
            <a:gd name="adj2" fmla="val -6857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世帯内国保被保険者様の内訳が記載されております。</a:t>
          </a:r>
          <a:endParaRPr kumimoji="1" lang="en-US" altLang="ja-JP" sz="14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医療・支援・介護の合計に世帯平等割を加入者で</a:t>
          </a:r>
          <a:endParaRPr kumimoji="1" lang="en-US" altLang="ja-JP" sz="14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按分したものを加え、各々の賦課額が算出されます。</a:t>
          </a:r>
        </a:p>
      </xdr:txBody>
    </xdr:sp>
    <xdr:clientData/>
  </xdr:twoCellAnchor>
  <xdr:twoCellAnchor>
    <xdr:from>
      <xdr:col>23</xdr:col>
      <xdr:colOff>160020</xdr:colOff>
      <xdr:row>28</xdr:row>
      <xdr:rowOff>236220</xdr:rowOff>
    </xdr:from>
    <xdr:to>
      <xdr:col>25</xdr:col>
      <xdr:colOff>83820</xdr:colOff>
      <xdr:row>35</xdr:row>
      <xdr:rowOff>99060</xdr:rowOff>
    </xdr:to>
    <xdr:sp macro="" textlink="">
      <xdr:nvSpPr>
        <xdr:cNvPr id="1736" name="楕円 45">
          <a:extLst>
            <a:ext uri="{FF2B5EF4-FFF2-40B4-BE49-F238E27FC236}">
              <a16:creationId xmlns:a16="http://schemas.microsoft.com/office/drawing/2014/main" id="{30A57F8D-5463-4317-BFDE-00D126B769C1}"/>
            </a:ext>
          </a:extLst>
        </xdr:cNvPr>
        <xdr:cNvSpPr>
          <a:spLocks noChangeArrowheads="1"/>
        </xdr:cNvSpPr>
      </xdr:nvSpPr>
      <xdr:spPr bwMode="auto">
        <a:xfrm>
          <a:off x="3977640" y="7277100"/>
          <a:ext cx="259080" cy="1623060"/>
        </a:xfrm>
        <a:prstGeom prst="ellipse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35</xdr:row>
      <xdr:rowOff>209550</xdr:rowOff>
    </xdr:from>
    <xdr:to>
      <xdr:col>17</xdr:col>
      <xdr:colOff>161925</xdr:colOff>
      <xdr:row>38</xdr:row>
      <xdr:rowOff>230494</xdr:rowOff>
    </xdr:to>
    <xdr:sp macro="" textlink="">
      <xdr:nvSpPr>
        <xdr:cNvPr id="51" name="四角形吹き出し 50">
          <a:extLst>
            <a:ext uri="{FF2B5EF4-FFF2-40B4-BE49-F238E27FC236}">
              <a16:creationId xmlns:a16="http://schemas.microsoft.com/office/drawing/2014/main" id="{4626E0F7-6BF0-4CFB-B6D0-5EA57CC3E044}"/>
            </a:ext>
          </a:extLst>
        </xdr:cNvPr>
        <xdr:cNvSpPr/>
      </xdr:nvSpPr>
      <xdr:spPr>
        <a:xfrm>
          <a:off x="514350" y="9210675"/>
          <a:ext cx="2857500" cy="800100"/>
        </a:xfrm>
        <a:prstGeom prst="wedgeRectCallout">
          <a:avLst>
            <a:gd name="adj1" fmla="val 89452"/>
            <a:gd name="adj2" fmla="val -140001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加入月数が１２月でない方については、その加入月数分で賦課額が算出されています。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R45"/>
  <sheetViews>
    <sheetView zoomScaleNormal="100" workbookViewId="0">
      <selection activeCell="AU24" sqref="AU24"/>
    </sheetView>
  </sheetViews>
  <sheetFormatPr defaultColWidth="2.5" defaultRowHeight="20.25" customHeight="1" x14ac:dyDescent="0.15"/>
  <cols>
    <col min="1" max="1" width="1.875" style="1" customWidth="1"/>
    <col min="2" max="16384" width="2.5" style="1"/>
  </cols>
  <sheetData>
    <row r="1" spans="1:44" ht="20.2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20.25" customHeight="1" x14ac:dyDescent="0.15">
      <c r="A2" s="2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4" ht="20.25" customHeight="1" x14ac:dyDescent="0.15">
      <c r="A3" s="21"/>
      <c r="B3" s="21" t="s">
        <v>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4" ht="20.25" customHeight="1" x14ac:dyDescent="0.15">
      <c r="A4" s="21"/>
      <c r="B4" s="21" t="s">
        <v>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4" ht="20.25" customHeight="1" x14ac:dyDescent="0.15">
      <c r="A5" s="21"/>
      <c r="B5" s="21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spans="1:44" ht="20.25" customHeight="1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</row>
    <row r="7" spans="1:44" ht="20.25" customHeight="1" x14ac:dyDescent="0.15">
      <c r="A7" s="21"/>
      <c r="B7" s="21" t="s">
        <v>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44" ht="20.25" customHeight="1" x14ac:dyDescent="0.15">
      <c r="A8" s="21"/>
      <c r="B8" s="21" t="s">
        <v>10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ht="20.25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ht="20.25" customHeight="1" x14ac:dyDescent="0.15">
      <c r="A10" s="21"/>
      <c r="B10" s="21" t="s">
        <v>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ht="20.25" customHeight="1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20.25" customHeight="1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20.25" customHeight="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20.2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20.25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ht="20.2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ht="20.2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ht="20.2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ht="20.2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ht="20.2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20.2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ht="20.2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ht="20.25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ht="20.2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ht="20.25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ht="20.2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ht="20.25" customHeight="1" x14ac:dyDescent="0.15">
      <c r="A27" s="21"/>
      <c r="B27" s="21" t="s">
        <v>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ht="20.2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ht="20.2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20.25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ht="20.25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ht="20.25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ht="20.25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ht="20.25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20.25" customHeight="1" x14ac:dyDescent="0.1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ht="20.25" customHeight="1" x14ac:dyDescent="0.1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20.25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20.25" customHeight="1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0.25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20.25" customHeight="1" x14ac:dyDescent="0.1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ht="20.25" customHeight="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20.25" customHeight="1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ht="20.25" customHeight="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ht="20.25" customHeight="1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ht="20.25" customHeight="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</sheetData>
  <sheetProtection password="EA60" sheet="1" selectLockedCells="1"/>
  <phoneticPr fontId="1"/>
  <pageMargins left="3.937007874015748E-2" right="3.937007874015748E-2" top="0" bottom="0.19685039370078741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43"/>
  <sheetViews>
    <sheetView tabSelected="1" zoomScale="90" zoomScaleNormal="90" workbookViewId="0">
      <pane xSplit="11" topLeftCell="L1" activePane="topRight" state="frozen"/>
      <selection pane="topRight" activeCell="B16" sqref="B16:B23"/>
    </sheetView>
  </sheetViews>
  <sheetFormatPr defaultColWidth="9" defaultRowHeight="20.25" customHeight="1" outlineLevelCol="1" x14ac:dyDescent="0.15"/>
  <cols>
    <col min="1" max="1" width="5.75" style="1" customWidth="1"/>
    <col min="2" max="2" width="14.5" style="1" customWidth="1"/>
    <col min="3" max="10" width="15.75" style="1" customWidth="1"/>
    <col min="11" max="11" width="24.625" style="1" customWidth="1"/>
    <col min="12" max="12" width="3" style="2" hidden="1" customWidth="1" outlineLevel="1"/>
    <col min="13" max="13" width="10.625" style="2" hidden="1" customWidth="1" outlineLevel="1"/>
    <col min="14" max="20" width="9.25" style="2" hidden="1" customWidth="1" outlineLevel="1"/>
    <col min="21" max="21" width="9.875" style="2" hidden="1" customWidth="1" outlineLevel="1"/>
    <col min="22" max="22" width="10.25" style="2" hidden="1" customWidth="1" outlineLevel="1"/>
    <col min="23" max="24" width="10.5" style="2" hidden="1" customWidth="1" outlineLevel="1"/>
    <col min="25" max="25" width="36.5" style="2" hidden="1" customWidth="1" outlineLevel="1"/>
    <col min="26" max="26" width="11.25" style="2" hidden="1" customWidth="1" outlineLevel="1"/>
    <col min="27" max="29" width="10.5" style="2" hidden="1" customWidth="1" outlineLevel="1"/>
    <col min="30" max="32" width="9.25" style="2" hidden="1" customWidth="1" outlineLevel="1"/>
    <col min="33" max="38" width="9" style="1" hidden="1" customWidth="1" outlineLevel="1"/>
    <col min="39" max="39" width="9" style="1" collapsed="1"/>
    <col min="40" max="16384" width="9" style="1"/>
  </cols>
  <sheetData>
    <row r="1" spans="1:31" ht="20.2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Y1" s="2" t="s">
        <v>13</v>
      </c>
    </row>
    <row r="2" spans="1:31" ht="20.25" customHeight="1" x14ac:dyDescent="0.15">
      <c r="B2" s="48" t="s">
        <v>11</v>
      </c>
      <c r="C2" s="48"/>
      <c r="D2" s="48"/>
      <c r="E2" s="50" t="s">
        <v>51</v>
      </c>
      <c r="F2" s="50"/>
      <c r="G2" s="50"/>
      <c r="H2" s="21"/>
      <c r="I2" s="21"/>
      <c r="J2" s="21"/>
      <c r="K2" s="21"/>
      <c r="Y2" s="2" t="s">
        <v>14</v>
      </c>
    </row>
    <row r="3" spans="1:31" ht="20.2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31" ht="20.25" customHeight="1" x14ac:dyDescent="0.15">
      <c r="A4" s="21"/>
      <c r="B4" s="49" t="s">
        <v>12</v>
      </c>
      <c r="C4" s="49"/>
      <c r="D4" s="49"/>
      <c r="E4" s="49"/>
      <c r="F4" s="46" t="s">
        <v>14</v>
      </c>
      <c r="G4" s="46"/>
      <c r="H4" s="46"/>
      <c r="I4" s="46"/>
      <c r="J4" s="46"/>
      <c r="K4" s="21" t="s">
        <v>15</v>
      </c>
      <c r="Y4" s="2" t="s">
        <v>35</v>
      </c>
    </row>
    <row r="5" spans="1:31" ht="20.25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Y5" s="2" t="s">
        <v>1</v>
      </c>
      <c r="Z5" s="2" t="s">
        <v>36</v>
      </c>
      <c r="AA5" s="38">
        <v>9.4200000000000006E-2</v>
      </c>
    </row>
    <row r="6" spans="1:31" ht="20.25" customHeight="1" x14ac:dyDescent="0.15">
      <c r="A6" s="21"/>
      <c r="B6" s="49" t="s">
        <v>16</v>
      </c>
      <c r="C6" s="49"/>
      <c r="D6" s="49"/>
      <c r="E6" s="49"/>
      <c r="F6" s="47">
        <v>0</v>
      </c>
      <c r="G6" s="47"/>
      <c r="H6" s="21" t="s">
        <v>17</v>
      </c>
      <c r="I6" s="21"/>
      <c r="J6" s="21"/>
      <c r="K6" s="21"/>
      <c r="Z6" s="2" t="s">
        <v>37</v>
      </c>
      <c r="AA6" s="39">
        <v>22800</v>
      </c>
    </row>
    <row r="7" spans="1:31" ht="20.25" customHeight="1" x14ac:dyDescent="0.15">
      <c r="A7" s="21"/>
      <c r="B7" s="21" t="s">
        <v>22</v>
      </c>
      <c r="C7" s="21"/>
      <c r="D7" s="21"/>
      <c r="E7" s="21"/>
      <c r="F7" s="21"/>
      <c r="G7" s="21"/>
      <c r="H7" s="21"/>
      <c r="I7" s="21"/>
      <c r="J7" s="21"/>
      <c r="K7" s="21"/>
      <c r="Z7" s="2" t="s">
        <v>38</v>
      </c>
      <c r="AA7" s="39">
        <v>26700</v>
      </c>
      <c r="AB7" s="2">
        <f>AA7-(AA7*Z20/10)</f>
        <v>-10680</v>
      </c>
    </row>
    <row r="8" spans="1:31" ht="20.25" customHeight="1" x14ac:dyDescent="0.15">
      <c r="A8" s="21"/>
      <c r="B8" s="21" t="s">
        <v>68</v>
      </c>
      <c r="C8" s="21"/>
      <c r="D8" s="21"/>
      <c r="E8" s="21"/>
      <c r="F8" s="21"/>
      <c r="G8" s="21"/>
      <c r="H8" s="21"/>
      <c r="I8" s="21"/>
      <c r="J8" s="21"/>
      <c r="K8" s="21"/>
      <c r="Z8" s="2" t="s">
        <v>39</v>
      </c>
      <c r="AA8" s="39">
        <v>660000</v>
      </c>
    </row>
    <row r="9" spans="1:31" ht="20.25" customHeight="1" x14ac:dyDescent="0.15">
      <c r="A9" s="21"/>
      <c r="B9" s="21" t="s">
        <v>23</v>
      </c>
      <c r="C9" s="21"/>
      <c r="D9" s="21"/>
      <c r="E9" s="21"/>
      <c r="F9" s="21"/>
      <c r="G9" s="21"/>
      <c r="H9" s="21"/>
      <c r="I9" s="21"/>
      <c r="J9" s="21"/>
      <c r="K9" s="21"/>
      <c r="Y9" s="2" t="s">
        <v>2</v>
      </c>
      <c r="Z9" s="2" t="s">
        <v>36</v>
      </c>
      <c r="AA9" s="38">
        <v>2.7900000000000001E-2</v>
      </c>
    </row>
    <row r="10" spans="1:31" ht="20.25" customHeight="1" x14ac:dyDescent="0.15">
      <c r="A10" s="21"/>
      <c r="B10" s="22"/>
      <c r="C10" s="23" t="s">
        <v>24</v>
      </c>
      <c r="D10" s="23" t="s">
        <v>25</v>
      </c>
      <c r="E10" s="23" t="s">
        <v>26</v>
      </c>
      <c r="F10" s="23" t="s">
        <v>27</v>
      </c>
      <c r="G10" s="23" t="s">
        <v>28</v>
      </c>
      <c r="H10" s="23" t="s">
        <v>29</v>
      </c>
      <c r="I10" s="23" t="s">
        <v>30</v>
      </c>
      <c r="J10" s="23" t="s">
        <v>31</v>
      </c>
      <c r="K10" s="21"/>
      <c r="M10" s="2" t="str">
        <f t="shared" ref="M10:T10" si="0">C10</f>
        <v>第１期</v>
      </c>
      <c r="N10" s="2" t="str">
        <f t="shared" si="0"/>
        <v>第２期</v>
      </c>
      <c r="O10" s="2" t="str">
        <f t="shared" si="0"/>
        <v>第３期</v>
      </c>
      <c r="P10" s="2" t="str">
        <f t="shared" si="0"/>
        <v>第４期</v>
      </c>
      <c r="Q10" s="2" t="str">
        <f t="shared" si="0"/>
        <v>第５期</v>
      </c>
      <c r="R10" s="2" t="str">
        <f t="shared" si="0"/>
        <v>第６期</v>
      </c>
      <c r="S10" s="2" t="str">
        <f t="shared" si="0"/>
        <v>第７期</v>
      </c>
      <c r="T10" s="2" t="str">
        <f t="shared" si="0"/>
        <v>第８期</v>
      </c>
      <c r="Z10" s="2" t="s">
        <v>37</v>
      </c>
      <c r="AA10" s="39">
        <v>6700</v>
      </c>
    </row>
    <row r="11" spans="1:31" ht="20.25" customHeight="1" x14ac:dyDescent="0.15">
      <c r="A11" s="21"/>
      <c r="B11" s="22" t="s">
        <v>33</v>
      </c>
      <c r="C11" s="24">
        <f>F6-SUM(D11:J11)</f>
        <v>0</v>
      </c>
      <c r="D11" s="24">
        <f>ROUNDDOWN(F6/8,-3)</f>
        <v>0</v>
      </c>
      <c r="E11" s="24">
        <f t="shared" ref="E11:J11" si="1">D11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21"/>
      <c r="M11" s="6">
        <f t="shared" ref="M11:T11" si="2">IF($N12=0,C11,C12)</f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6">
        <f t="shared" si="2"/>
        <v>0</v>
      </c>
      <c r="R11" s="6">
        <f t="shared" si="2"/>
        <v>0</v>
      </c>
      <c r="S11" s="6">
        <f t="shared" si="2"/>
        <v>0</v>
      </c>
      <c r="T11" s="6">
        <f t="shared" si="2"/>
        <v>0</v>
      </c>
      <c r="Z11" s="2" t="s">
        <v>38</v>
      </c>
      <c r="AA11" s="39">
        <v>8400</v>
      </c>
      <c r="AB11" s="2">
        <f>AA11-(AA11*Z20/10)</f>
        <v>-3360</v>
      </c>
    </row>
    <row r="12" spans="1:31" ht="20.25" customHeight="1" x14ac:dyDescent="0.15">
      <c r="A12" s="21"/>
      <c r="B12" s="22" t="s">
        <v>32</v>
      </c>
      <c r="C12" s="51"/>
      <c r="D12" s="51"/>
      <c r="E12" s="51"/>
      <c r="F12" s="51"/>
      <c r="G12" s="51"/>
      <c r="H12" s="51"/>
      <c r="I12" s="51"/>
      <c r="J12" s="51"/>
      <c r="K12" s="36" t="str">
        <f>IF(O12=1,"⇦合計エラー","")</f>
        <v/>
      </c>
      <c r="M12" s="3">
        <f>SUM(C12:J12)</f>
        <v>0</v>
      </c>
      <c r="N12" s="3">
        <f>IF(M12&gt;0,1,0)</f>
        <v>0</v>
      </c>
      <c r="O12" s="2" t="str">
        <f>IF(OR(F6=M12,M12=0),"",1)</f>
        <v/>
      </c>
      <c r="Z12" s="2" t="s">
        <v>39</v>
      </c>
      <c r="AA12" s="39">
        <v>260000</v>
      </c>
    </row>
    <row r="13" spans="1:31" ht="20.25" customHeight="1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Y13" s="2" t="s">
        <v>3</v>
      </c>
      <c r="Z13" s="2" t="s">
        <v>36</v>
      </c>
      <c r="AA13" s="38">
        <v>2.0799999999999999E-2</v>
      </c>
    </row>
    <row r="14" spans="1:31" ht="20.25" customHeight="1" x14ac:dyDescent="0.15">
      <c r="A14" s="21"/>
      <c r="B14" s="21" t="s">
        <v>18</v>
      </c>
      <c r="C14" s="21"/>
      <c r="D14" s="21"/>
      <c r="E14" s="21"/>
      <c r="F14" s="21"/>
      <c r="G14" s="21"/>
      <c r="H14" s="21"/>
      <c r="I14" s="21"/>
      <c r="J14" s="21"/>
      <c r="K14" s="21"/>
      <c r="Z14" s="2" t="s">
        <v>37</v>
      </c>
      <c r="AA14" s="39">
        <v>13600</v>
      </c>
    </row>
    <row r="15" spans="1:31" ht="33.75" customHeight="1" x14ac:dyDescent="0.15">
      <c r="A15" s="21"/>
      <c r="B15" s="23" t="s">
        <v>34</v>
      </c>
      <c r="C15" s="27" t="s">
        <v>42</v>
      </c>
      <c r="D15" s="27" t="s">
        <v>43</v>
      </c>
      <c r="E15" s="27" t="s">
        <v>19</v>
      </c>
      <c r="F15" s="28" t="s">
        <v>20</v>
      </c>
      <c r="G15" s="27" t="s">
        <v>21</v>
      </c>
      <c r="H15" s="27" t="s">
        <v>52</v>
      </c>
      <c r="I15" s="27" t="s">
        <v>53</v>
      </c>
      <c r="J15" s="27" t="s">
        <v>54</v>
      </c>
      <c r="K15" s="25"/>
      <c r="Z15" s="2" t="s">
        <v>39</v>
      </c>
      <c r="AA15" s="39">
        <v>170000</v>
      </c>
    </row>
    <row r="16" spans="1:31" ht="20.25" customHeight="1" x14ac:dyDescent="0.15">
      <c r="A16" s="21"/>
      <c r="B16" s="52"/>
      <c r="C16" s="32"/>
      <c r="D16" s="32"/>
      <c r="E16" s="33"/>
      <c r="F16" s="34"/>
      <c r="G16" s="34"/>
      <c r="H16" s="30" t="str">
        <f t="shared" ref="H16:H23" si="3">IF(C16=0,"",IF($F$4=$Y$1,$AB$7*C16/C$24,$AB$7*E16/E$24))</f>
        <v/>
      </c>
      <c r="I16" s="30" t="str">
        <f t="shared" ref="I16:I23" si="4">IF(C16=0,"",IF($F$4=$Y$1,$AB$11*C16/C$24,$AB$11*F16/F$24))</f>
        <v/>
      </c>
      <c r="J16" s="31">
        <f>SUM(V16:W16)</f>
        <v>0</v>
      </c>
      <c r="K16" s="26"/>
      <c r="M16" s="9" t="e">
        <f t="shared" ref="M16:T23" si="5">ROUND($J16*M$11/$F$6,-2)</f>
        <v>#DIV/0!</v>
      </c>
      <c r="N16" s="10" t="e">
        <f t="shared" si="5"/>
        <v>#DIV/0!</v>
      </c>
      <c r="O16" s="10" t="e">
        <f t="shared" si="5"/>
        <v>#DIV/0!</v>
      </c>
      <c r="P16" s="10" t="e">
        <f t="shared" si="5"/>
        <v>#DIV/0!</v>
      </c>
      <c r="Q16" s="10" t="e">
        <f t="shared" si="5"/>
        <v>#DIV/0!</v>
      </c>
      <c r="R16" s="10" t="e">
        <f t="shared" si="5"/>
        <v>#DIV/0!</v>
      </c>
      <c r="S16" s="10" t="e">
        <f t="shared" si="5"/>
        <v>#DIV/0!</v>
      </c>
      <c r="T16" s="11" t="e">
        <f t="shared" si="5"/>
        <v>#DIV/0!</v>
      </c>
      <c r="U16" s="2">
        <f>IF(X16=X$25,1,0)</f>
        <v>1</v>
      </c>
      <c r="V16" s="2">
        <f>IF(U16=1,W$25/U$24,0)</f>
        <v>0</v>
      </c>
      <c r="W16" s="18">
        <f>ROUNDDOWN(X16,-2)</f>
        <v>0</v>
      </c>
      <c r="X16" s="18">
        <f t="shared" ref="X16:X23" si="6">SUM(E16:I16)</f>
        <v>0</v>
      </c>
      <c r="AB16" s="2" t="s">
        <v>46</v>
      </c>
      <c r="AC16" s="2" t="s">
        <v>47</v>
      </c>
      <c r="AD16" s="2" t="s">
        <v>48</v>
      </c>
      <c r="AE16" s="2" t="s">
        <v>49</v>
      </c>
    </row>
    <row r="17" spans="1:32" ht="20.25" customHeight="1" x14ac:dyDescent="0.15">
      <c r="A17" s="21"/>
      <c r="B17" s="52"/>
      <c r="C17" s="32"/>
      <c r="D17" s="32"/>
      <c r="E17" s="34"/>
      <c r="F17" s="34"/>
      <c r="G17" s="34"/>
      <c r="H17" s="30" t="str">
        <f t="shared" si="3"/>
        <v/>
      </c>
      <c r="I17" s="30" t="str">
        <f t="shared" si="4"/>
        <v/>
      </c>
      <c r="J17" s="31">
        <f t="shared" ref="J17:J23" si="7">SUM(V17:W17)</f>
        <v>0</v>
      </c>
      <c r="K17" s="26"/>
      <c r="M17" s="12" t="e">
        <f t="shared" si="5"/>
        <v>#DIV/0!</v>
      </c>
      <c r="N17" s="13" t="e">
        <f t="shared" si="5"/>
        <v>#DIV/0!</v>
      </c>
      <c r="O17" s="13" t="e">
        <f t="shared" si="5"/>
        <v>#DIV/0!</v>
      </c>
      <c r="P17" s="13" t="e">
        <f t="shared" si="5"/>
        <v>#DIV/0!</v>
      </c>
      <c r="Q17" s="13" t="e">
        <f t="shared" si="5"/>
        <v>#DIV/0!</v>
      </c>
      <c r="R17" s="13" t="e">
        <f t="shared" si="5"/>
        <v>#DIV/0!</v>
      </c>
      <c r="S17" s="13" t="e">
        <f t="shared" si="5"/>
        <v>#DIV/0!</v>
      </c>
      <c r="T17" s="14" t="e">
        <f t="shared" si="5"/>
        <v>#DIV/0!</v>
      </c>
      <c r="U17" s="2">
        <f t="shared" ref="U17:U23" si="8">IF(X17=X$25,1,0)</f>
        <v>1</v>
      </c>
      <c r="V17" s="2">
        <f t="shared" ref="V17:V23" si="9">IF(U17=1,W$25/U$24,0)</f>
        <v>0</v>
      </c>
      <c r="W17" s="19">
        <f t="shared" ref="W17:W23" si="10">ROUNDDOWN(X17,-2)</f>
        <v>0</v>
      </c>
      <c r="X17" s="19">
        <f t="shared" si="6"/>
        <v>0</v>
      </c>
      <c r="Y17" s="2" t="s">
        <v>44</v>
      </c>
      <c r="Z17" s="2" t="s">
        <v>44</v>
      </c>
      <c r="AA17" s="4">
        <f>MAX(C16:C23)</f>
        <v>0</v>
      </c>
      <c r="AB17" s="2">
        <f>AA7*AA17/12</f>
        <v>0</v>
      </c>
      <c r="AC17" s="2">
        <f>AB17*0.8</f>
        <v>0</v>
      </c>
      <c r="AD17" s="2">
        <f>AB17*0.5</f>
        <v>0</v>
      </c>
      <c r="AE17" s="2">
        <f>AB17*0.3</f>
        <v>0</v>
      </c>
    </row>
    <row r="18" spans="1:32" ht="20.25" customHeight="1" x14ac:dyDescent="0.15">
      <c r="A18" s="21"/>
      <c r="B18" s="52"/>
      <c r="C18" s="32"/>
      <c r="D18" s="32"/>
      <c r="E18" s="34"/>
      <c r="F18" s="34"/>
      <c r="G18" s="34"/>
      <c r="H18" s="30" t="str">
        <f t="shared" si="3"/>
        <v/>
      </c>
      <c r="I18" s="30" t="str">
        <f t="shared" si="4"/>
        <v/>
      </c>
      <c r="J18" s="31">
        <f t="shared" si="7"/>
        <v>0</v>
      </c>
      <c r="K18" s="26"/>
      <c r="M18" s="12" t="e">
        <f t="shared" si="5"/>
        <v>#DIV/0!</v>
      </c>
      <c r="N18" s="13" t="e">
        <f t="shared" si="5"/>
        <v>#DIV/0!</v>
      </c>
      <c r="O18" s="13" t="e">
        <f t="shared" si="5"/>
        <v>#DIV/0!</v>
      </c>
      <c r="P18" s="13" t="e">
        <f t="shared" si="5"/>
        <v>#DIV/0!</v>
      </c>
      <c r="Q18" s="13" t="e">
        <f t="shared" si="5"/>
        <v>#DIV/0!</v>
      </c>
      <c r="R18" s="13" t="e">
        <f t="shared" si="5"/>
        <v>#DIV/0!</v>
      </c>
      <c r="S18" s="13" t="e">
        <f t="shared" si="5"/>
        <v>#DIV/0!</v>
      </c>
      <c r="T18" s="14" t="e">
        <f t="shared" si="5"/>
        <v>#DIV/0!</v>
      </c>
      <c r="U18" s="2">
        <f t="shared" si="8"/>
        <v>1</v>
      </c>
      <c r="V18" s="2">
        <f t="shared" si="9"/>
        <v>0</v>
      </c>
      <c r="W18" s="19">
        <f t="shared" si="10"/>
        <v>0</v>
      </c>
      <c r="X18" s="19">
        <f t="shared" si="6"/>
        <v>0</v>
      </c>
      <c r="AB18" s="2">
        <f>AA11*AA17/12</f>
        <v>0</v>
      </c>
      <c r="AC18" s="2">
        <f>AB18*0.8</f>
        <v>0</v>
      </c>
      <c r="AD18" s="2">
        <f>AB18*0.5</f>
        <v>0</v>
      </c>
      <c r="AE18" s="2">
        <f>AB18*0.3</f>
        <v>0</v>
      </c>
    </row>
    <row r="19" spans="1:32" ht="20.25" customHeight="1" x14ac:dyDescent="0.15">
      <c r="A19" s="21"/>
      <c r="B19" s="52"/>
      <c r="C19" s="32"/>
      <c r="D19" s="32"/>
      <c r="E19" s="34"/>
      <c r="F19" s="34"/>
      <c r="G19" s="34"/>
      <c r="H19" s="30" t="str">
        <f t="shared" si="3"/>
        <v/>
      </c>
      <c r="I19" s="30" t="str">
        <f t="shared" si="4"/>
        <v/>
      </c>
      <c r="J19" s="31">
        <f t="shared" si="7"/>
        <v>0</v>
      </c>
      <c r="K19" s="26"/>
      <c r="M19" s="12" t="e">
        <f t="shared" si="5"/>
        <v>#DIV/0!</v>
      </c>
      <c r="N19" s="13" t="e">
        <f t="shared" si="5"/>
        <v>#DIV/0!</v>
      </c>
      <c r="O19" s="13" t="e">
        <f t="shared" si="5"/>
        <v>#DIV/0!</v>
      </c>
      <c r="P19" s="13" t="e">
        <f t="shared" si="5"/>
        <v>#DIV/0!</v>
      </c>
      <c r="Q19" s="13" t="e">
        <f t="shared" si="5"/>
        <v>#DIV/0!</v>
      </c>
      <c r="R19" s="13" t="e">
        <f t="shared" si="5"/>
        <v>#DIV/0!</v>
      </c>
      <c r="S19" s="13" t="e">
        <f t="shared" si="5"/>
        <v>#DIV/0!</v>
      </c>
      <c r="T19" s="14" t="e">
        <f t="shared" si="5"/>
        <v>#DIV/0!</v>
      </c>
      <c r="U19" s="2">
        <f t="shared" si="8"/>
        <v>1</v>
      </c>
      <c r="V19" s="2">
        <f t="shared" si="9"/>
        <v>0</v>
      </c>
      <c r="W19" s="19">
        <f t="shared" si="10"/>
        <v>0</v>
      </c>
      <c r="X19" s="19">
        <f t="shared" si="6"/>
        <v>0</v>
      </c>
      <c r="Y19" s="2" t="s">
        <v>50</v>
      </c>
      <c r="AA19" s="3">
        <f>F6-E24-F24-G24</f>
        <v>0</v>
      </c>
      <c r="AB19" s="3">
        <f>ABS($AA19-AB17-AB18)</f>
        <v>0</v>
      </c>
      <c r="AC19" s="3">
        <f>ABS($AA19-AC17-AC18)</f>
        <v>0</v>
      </c>
      <c r="AD19" s="3">
        <f>ABS($AA19-AD17-AD18)</f>
        <v>0</v>
      </c>
      <c r="AE19" s="3">
        <f>ABS($AA19-AE17-AE18)</f>
        <v>0</v>
      </c>
      <c r="AF19" s="3">
        <f>MIN(AB19:AE19)</f>
        <v>0</v>
      </c>
    </row>
    <row r="20" spans="1:32" ht="20.25" customHeight="1" x14ac:dyDescent="0.15">
      <c r="A20" s="21"/>
      <c r="B20" s="52"/>
      <c r="C20" s="32"/>
      <c r="D20" s="32"/>
      <c r="E20" s="34"/>
      <c r="F20" s="34"/>
      <c r="G20" s="34"/>
      <c r="H20" s="30" t="str">
        <f t="shared" si="3"/>
        <v/>
      </c>
      <c r="I20" s="30" t="str">
        <f t="shared" si="4"/>
        <v/>
      </c>
      <c r="J20" s="31">
        <f t="shared" si="7"/>
        <v>0</v>
      </c>
      <c r="K20" s="26"/>
      <c r="M20" s="12" t="e">
        <f t="shared" si="5"/>
        <v>#DIV/0!</v>
      </c>
      <c r="N20" s="13" t="e">
        <f t="shared" si="5"/>
        <v>#DIV/0!</v>
      </c>
      <c r="O20" s="13" t="e">
        <f t="shared" si="5"/>
        <v>#DIV/0!</v>
      </c>
      <c r="P20" s="13" t="e">
        <f t="shared" si="5"/>
        <v>#DIV/0!</v>
      </c>
      <c r="Q20" s="13" t="e">
        <f t="shared" si="5"/>
        <v>#DIV/0!</v>
      </c>
      <c r="R20" s="13" t="e">
        <f t="shared" si="5"/>
        <v>#DIV/0!</v>
      </c>
      <c r="S20" s="13" t="e">
        <f t="shared" si="5"/>
        <v>#DIV/0!</v>
      </c>
      <c r="T20" s="14" t="e">
        <f t="shared" si="5"/>
        <v>#DIV/0!</v>
      </c>
      <c r="U20" s="2">
        <f t="shared" si="8"/>
        <v>1</v>
      </c>
      <c r="V20" s="2">
        <f t="shared" si="9"/>
        <v>0</v>
      </c>
      <c r="W20" s="19">
        <f t="shared" si="10"/>
        <v>0</v>
      </c>
      <c r="X20" s="19">
        <f t="shared" si="6"/>
        <v>0</v>
      </c>
      <c r="Y20" s="2" t="s">
        <v>41</v>
      </c>
      <c r="Z20" s="2">
        <f>IF(AA26=1,0,SUM(AB20:AE20))</f>
        <v>14</v>
      </c>
      <c r="AA20" s="2" t="str">
        <f>IF(Z20=0,"軽減無し",DBCS(Z20)&amp;"割軽減")</f>
        <v>１４割軽減</v>
      </c>
      <c r="AB20" s="2">
        <f>IF(AB19=$AF19,0,"")</f>
        <v>0</v>
      </c>
      <c r="AC20" s="2">
        <f>IF(AC19=$AF19,2,"")</f>
        <v>2</v>
      </c>
      <c r="AD20" s="2">
        <f>IF(AD19=$AF19,5,"")</f>
        <v>5</v>
      </c>
      <c r="AE20" s="2">
        <f>IF(AE19=$AF19,7,"")</f>
        <v>7</v>
      </c>
    </row>
    <row r="21" spans="1:32" ht="20.25" customHeight="1" x14ac:dyDescent="0.15">
      <c r="A21" s="21"/>
      <c r="B21" s="52"/>
      <c r="C21" s="32"/>
      <c r="D21" s="32"/>
      <c r="E21" s="34"/>
      <c r="F21" s="34"/>
      <c r="G21" s="34"/>
      <c r="H21" s="30" t="str">
        <f t="shared" si="3"/>
        <v/>
      </c>
      <c r="I21" s="30" t="str">
        <f t="shared" si="4"/>
        <v/>
      </c>
      <c r="J21" s="31">
        <f t="shared" si="7"/>
        <v>0</v>
      </c>
      <c r="K21" s="26"/>
      <c r="M21" s="12" t="e">
        <f t="shared" si="5"/>
        <v>#DIV/0!</v>
      </c>
      <c r="N21" s="13" t="e">
        <f t="shared" si="5"/>
        <v>#DIV/0!</v>
      </c>
      <c r="O21" s="13" t="e">
        <f t="shared" si="5"/>
        <v>#DIV/0!</v>
      </c>
      <c r="P21" s="13" t="e">
        <f t="shared" si="5"/>
        <v>#DIV/0!</v>
      </c>
      <c r="Q21" s="13" t="e">
        <f t="shared" si="5"/>
        <v>#DIV/0!</v>
      </c>
      <c r="R21" s="13" t="e">
        <f t="shared" si="5"/>
        <v>#DIV/0!</v>
      </c>
      <c r="S21" s="13" t="e">
        <f t="shared" si="5"/>
        <v>#DIV/0!</v>
      </c>
      <c r="T21" s="14" t="e">
        <f t="shared" si="5"/>
        <v>#DIV/0!</v>
      </c>
      <c r="U21" s="2">
        <f t="shared" si="8"/>
        <v>1</v>
      </c>
      <c r="V21" s="2">
        <f t="shared" si="9"/>
        <v>0</v>
      </c>
      <c r="W21" s="19">
        <f t="shared" si="10"/>
        <v>0</v>
      </c>
      <c r="X21" s="19">
        <f t="shared" si="6"/>
        <v>0</v>
      </c>
      <c r="Z21" s="2">
        <f>IF(AC34=0,IF(Z20&gt;0,1,0),0)</f>
        <v>0</v>
      </c>
      <c r="AA21" s="2">
        <f>IF(AND(Z21=1,ABS(W25)&gt;100),1,0)</f>
        <v>0</v>
      </c>
    </row>
    <row r="22" spans="1:32" ht="20.25" customHeight="1" x14ac:dyDescent="0.15">
      <c r="A22" s="21"/>
      <c r="B22" s="52"/>
      <c r="C22" s="32"/>
      <c r="D22" s="32"/>
      <c r="E22" s="34"/>
      <c r="F22" s="34"/>
      <c r="G22" s="34"/>
      <c r="H22" s="30" t="str">
        <f t="shared" si="3"/>
        <v/>
      </c>
      <c r="I22" s="30" t="str">
        <f t="shared" si="4"/>
        <v/>
      </c>
      <c r="J22" s="31">
        <f t="shared" si="7"/>
        <v>0</v>
      </c>
      <c r="K22" s="26"/>
      <c r="M22" s="12" t="e">
        <f t="shared" si="5"/>
        <v>#DIV/0!</v>
      </c>
      <c r="N22" s="13" t="e">
        <f t="shared" si="5"/>
        <v>#DIV/0!</v>
      </c>
      <c r="O22" s="13" t="e">
        <f t="shared" si="5"/>
        <v>#DIV/0!</v>
      </c>
      <c r="P22" s="13" t="e">
        <f t="shared" si="5"/>
        <v>#DIV/0!</v>
      </c>
      <c r="Q22" s="13" t="e">
        <f t="shared" si="5"/>
        <v>#DIV/0!</v>
      </c>
      <c r="R22" s="13" t="e">
        <f t="shared" si="5"/>
        <v>#DIV/0!</v>
      </c>
      <c r="S22" s="13" t="e">
        <f t="shared" si="5"/>
        <v>#DIV/0!</v>
      </c>
      <c r="T22" s="14" t="e">
        <f t="shared" si="5"/>
        <v>#DIV/0!</v>
      </c>
      <c r="U22" s="2">
        <f t="shared" si="8"/>
        <v>1</v>
      </c>
      <c r="V22" s="2">
        <f t="shared" si="9"/>
        <v>0</v>
      </c>
      <c r="W22" s="19">
        <f t="shared" si="10"/>
        <v>0</v>
      </c>
      <c r="X22" s="19">
        <f t="shared" si="6"/>
        <v>0</v>
      </c>
      <c r="Y22" s="2" t="s">
        <v>45</v>
      </c>
      <c r="Z22" s="2" t="s">
        <v>63</v>
      </c>
      <c r="AA22" s="4"/>
    </row>
    <row r="23" spans="1:32" ht="20.25" customHeight="1" x14ac:dyDescent="0.15">
      <c r="A23" s="21"/>
      <c r="B23" s="52"/>
      <c r="C23" s="32"/>
      <c r="D23" s="32"/>
      <c r="E23" s="34"/>
      <c r="F23" s="34"/>
      <c r="G23" s="34"/>
      <c r="H23" s="30" t="str">
        <f t="shared" si="3"/>
        <v/>
      </c>
      <c r="I23" s="30" t="str">
        <f t="shared" si="4"/>
        <v/>
      </c>
      <c r="J23" s="31">
        <f t="shared" si="7"/>
        <v>0</v>
      </c>
      <c r="K23" s="26"/>
      <c r="M23" s="15" t="e">
        <f t="shared" si="5"/>
        <v>#DIV/0!</v>
      </c>
      <c r="N23" s="16" t="e">
        <f t="shared" si="5"/>
        <v>#DIV/0!</v>
      </c>
      <c r="O23" s="16" t="e">
        <f t="shared" si="5"/>
        <v>#DIV/0!</v>
      </c>
      <c r="P23" s="16" t="e">
        <f t="shared" si="5"/>
        <v>#DIV/0!</v>
      </c>
      <c r="Q23" s="16" t="e">
        <f t="shared" si="5"/>
        <v>#DIV/0!</v>
      </c>
      <c r="R23" s="16" t="e">
        <f t="shared" si="5"/>
        <v>#DIV/0!</v>
      </c>
      <c r="S23" s="16" t="e">
        <f t="shared" si="5"/>
        <v>#DIV/0!</v>
      </c>
      <c r="T23" s="17" t="e">
        <f t="shared" si="5"/>
        <v>#DIV/0!</v>
      </c>
      <c r="U23" s="2">
        <f t="shared" si="8"/>
        <v>1</v>
      </c>
      <c r="V23" s="2">
        <f t="shared" si="9"/>
        <v>0</v>
      </c>
      <c r="W23" s="20">
        <f t="shared" si="10"/>
        <v>0</v>
      </c>
      <c r="X23" s="20">
        <f t="shared" si="6"/>
        <v>0</v>
      </c>
      <c r="Z23" s="2" t="s">
        <v>64</v>
      </c>
      <c r="AA23" s="2">
        <f>IF(E24+AA7&gt;AA8,1,0)</f>
        <v>0</v>
      </c>
    </row>
    <row r="24" spans="1:32" ht="20.25" customHeight="1" x14ac:dyDescent="0.15">
      <c r="A24" s="21"/>
      <c r="B24" s="23" t="s">
        <v>40</v>
      </c>
      <c r="C24" s="29">
        <f t="shared" ref="C24:J24" si="11">SUM(C16:C23)</f>
        <v>0</v>
      </c>
      <c r="D24" s="29">
        <f t="shared" si="11"/>
        <v>0</v>
      </c>
      <c r="E24" s="30">
        <f t="shared" si="11"/>
        <v>0</v>
      </c>
      <c r="F24" s="30">
        <f t="shared" si="11"/>
        <v>0</v>
      </c>
      <c r="G24" s="30">
        <f t="shared" si="11"/>
        <v>0</v>
      </c>
      <c r="H24" s="30">
        <f t="shared" si="11"/>
        <v>0</v>
      </c>
      <c r="I24" s="30">
        <f t="shared" si="11"/>
        <v>0</v>
      </c>
      <c r="J24" s="30">
        <f t="shared" si="11"/>
        <v>0</v>
      </c>
      <c r="K24" s="26"/>
      <c r="M24" s="6" t="e">
        <f>SUM(M16:M23)</f>
        <v>#DIV/0!</v>
      </c>
      <c r="N24" s="7" t="e">
        <f t="shared" ref="N24:T24" si="12">SUM(N16:N23)</f>
        <v>#DIV/0!</v>
      </c>
      <c r="O24" s="7" t="e">
        <f t="shared" si="12"/>
        <v>#DIV/0!</v>
      </c>
      <c r="P24" s="7" t="e">
        <f t="shared" si="12"/>
        <v>#DIV/0!</v>
      </c>
      <c r="Q24" s="7" t="e">
        <f t="shared" si="12"/>
        <v>#DIV/0!</v>
      </c>
      <c r="R24" s="7" t="e">
        <f t="shared" si="12"/>
        <v>#DIV/0!</v>
      </c>
      <c r="S24" s="7" t="e">
        <f t="shared" si="12"/>
        <v>#DIV/0!</v>
      </c>
      <c r="T24" s="8" t="e">
        <f t="shared" si="12"/>
        <v>#DIV/0!</v>
      </c>
      <c r="U24" s="37">
        <f>SUM(U16:U23)</f>
        <v>8</v>
      </c>
      <c r="W24" s="5">
        <f>SUM(W16:W23)</f>
        <v>0</v>
      </c>
      <c r="X24" s="5">
        <f>SUM(X16:X23)</f>
        <v>0</v>
      </c>
      <c r="Z24" s="2" t="s">
        <v>65</v>
      </c>
      <c r="AA24" s="2">
        <f>IF(F24+AA11&gt;AA12,1,0)</f>
        <v>0</v>
      </c>
    </row>
    <row r="25" spans="1:32" ht="20.25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M25" s="6" t="e">
        <f>M11-M24</f>
        <v>#DIV/0!</v>
      </c>
      <c r="N25" s="7" t="e">
        <f t="shared" ref="N25:T25" si="13">N11-N24</f>
        <v>#DIV/0!</v>
      </c>
      <c r="O25" s="7" t="e">
        <f t="shared" si="13"/>
        <v>#DIV/0!</v>
      </c>
      <c r="P25" s="7" t="e">
        <f t="shared" si="13"/>
        <v>#DIV/0!</v>
      </c>
      <c r="Q25" s="7" t="e">
        <f t="shared" si="13"/>
        <v>#DIV/0!</v>
      </c>
      <c r="R25" s="7" t="e">
        <f t="shared" si="13"/>
        <v>#DIV/0!</v>
      </c>
      <c r="S25" s="7" t="e">
        <f t="shared" si="13"/>
        <v>#DIV/0!</v>
      </c>
      <c r="T25" s="8" t="e">
        <f t="shared" si="13"/>
        <v>#DIV/0!</v>
      </c>
      <c r="W25" s="5">
        <f>F6-W24</f>
        <v>0</v>
      </c>
      <c r="X25" s="5">
        <f>MAX(X16:X23)</f>
        <v>0</v>
      </c>
      <c r="Z25" s="2" t="s">
        <v>66</v>
      </c>
      <c r="AA25" s="2">
        <f>IF(G24&gt;AA15,1,0)</f>
        <v>0</v>
      </c>
    </row>
    <row r="26" spans="1:32" ht="20.25" customHeight="1" x14ac:dyDescent="0.15">
      <c r="A26" s="42"/>
      <c r="B26" s="21" t="s">
        <v>55</v>
      </c>
      <c r="C26" s="21"/>
      <c r="D26" s="21"/>
      <c r="E26" s="21"/>
      <c r="F26" s="21"/>
      <c r="G26" s="21"/>
      <c r="H26" s="21"/>
      <c r="I26" s="21"/>
      <c r="J26" s="21"/>
      <c r="K26" s="21"/>
      <c r="M26" s="9" t="e">
        <f>IF($U16=1,M16+(M$25/$U$24),M16)</f>
        <v>#DIV/0!</v>
      </c>
      <c r="N26" s="10" t="e">
        <f t="shared" ref="N26:T26" si="14">IF($U16=1,N16+(N$25/$U$24),N16)</f>
        <v>#DIV/0!</v>
      </c>
      <c r="O26" s="10" t="e">
        <f t="shared" si="14"/>
        <v>#DIV/0!</v>
      </c>
      <c r="P26" s="10" t="e">
        <f t="shared" si="14"/>
        <v>#DIV/0!</v>
      </c>
      <c r="Q26" s="10" t="e">
        <f t="shared" si="14"/>
        <v>#DIV/0!</v>
      </c>
      <c r="R26" s="10" t="e">
        <f t="shared" si="14"/>
        <v>#DIV/0!</v>
      </c>
      <c r="S26" s="10" t="e">
        <f t="shared" si="14"/>
        <v>#DIV/0!</v>
      </c>
      <c r="T26" s="11" t="e">
        <f t="shared" si="14"/>
        <v>#DIV/0!</v>
      </c>
      <c r="U26" s="43" t="e">
        <f>SUM(M26:T26)-J16</f>
        <v>#DIV/0!</v>
      </c>
      <c r="AA26" s="2">
        <f>IF(SUM(AA23:AA25)&gt;0,1,0)</f>
        <v>0</v>
      </c>
    </row>
    <row r="27" spans="1:32" ht="20.25" customHeight="1" x14ac:dyDescent="0.15">
      <c r="A27" s="21"/>
      <c r="B27" s="22"/>
      <c r="C27" s="23" t="s">
        <v>24</v>
      </c>
      <c r="D27" s="23" t="s">
        <v>25</v>
      </c>
      <c r="E27" s="23" t="s">
        <v>26</v>
      </c>
      <c r="F27" s="23" t="s">
        <v>27</v>
      </c>
      <c r="G27" s="23" t="s">
        <v>28</v>
      </c>
      <c r="H27" s="23" t="s">
        <v>29</v>
      </c>
      <c r="I27" s="23" t="s">
        <v>30</v>
      </c>
      <c r="J27" s="23" t="s">
        <v>31</v>
      </c>
      <c r="K27" s="21"/>
      <c r="M27" s="12" t="e">
        <f t="shared" ref="M27:T27" si="15">IF($U17=1,M17+(M$25/$U$24),M17)</f>
        <v>#DIV/0!</v>
      </c>
      <c r="N27" s="13" t="e">
        <f t="shared" si="15"/>
        <v>#DIV/0!</v>
      </c>
      <c r="O27" s="13" t="e">
        <f t="shared" si="15"/>
        <v>#DIV/0!</v>
      </c>
      <c r="P27" s="13" t="e">
        <f t="shared" si="15"/>
        <v>#DIV/0!</v>
      </c>
      <c r="Q27" s="13" t="e">
        <f t="shared" si="15"/>
        <v>#DIV/0!</v>
      </c>
      <c r="R27" s="13" t="e">
        <f t="shared" si="15"/>
        <v>#DIV/0!</v>
      </c>
      <c r="S27" s="13" t="e">
        <f t="shared" si="15"/>
        <v>#DIV/0!</v>
      </c>
      <c r="T27" s="14" t="e">
        <f t="shared" si="15"/>
        <v>#DIV/0!</v>
      </c>
      <c r="U27" s="43" t="e">
        <f t="shared" ref="U27:U33" si="16">SUM(M27:T27)-J17</f>
        <v>#DIV/0!</v>
      </c>
      <c r="Z27" s="2" t="s">
        <v>61</v>
      </c>
    </row>
    <row r="28" spans="1:32" ht="20.25" customHeight="1" x14ac:dyDescent="0.15">
      <c r="A28" s="21"/>
      <c r="B28" s="22" t="str">
        <f>X28</f>
        <v/>
      </c>
      <c r="C28" s="30" t="e">
        <f>M26-IF(M$35=1,$U26,0)</f>
        <v>#DIV/0!</v>
      </c>
      <c r="D28" s="30" t="e">
        <f t="shared" ref="D28:J28" si="17">N26-IF(N$35=1,$U26,0)</f>
        <v>#DIV/0!</v>
      </c>
      <c r="E28" s="30" t="e">
        <f t="shared" si="17"/>
        <v>#DIV/0!</v>
      </c>
      <c r="F28" s="30" t="e">
        <f t="shared" si="17"/>
        <v>#DIV/0!</v>
      </c>
      <c r="G28" s="30" t="e">
        <f t="shared" si="17"/>
        <v>#DIV/0!</v>
      </c>
      <c r="H28" s="30" t="e">
        <f t="shared" si="17"/>
        <v>#DIV/0!</v>
      </c>
      <c r="I28" s="30" t="e">
        <f t="shared" si="17"/>
        <v>#DIV/0!</v>
      </c>
      <c r="J28" s="30" t="e">
        <f t="shared" si="17"/>
        <v>#DIV/0!</v>
      </c>
      <c r="K28" s="21"/>
      <c r="M28" s="12" t="e">
        <f t="shared" ref="M28:T28" si="18">IF($U18=1,M18+(M$25/$U$24),M18)</f>
        <v>#DIV/0!</v>
      </c>
      <c r="N28" s="13" t="e">
        <f t="shared" si="18"/>
        <v>#DIV/0!</v>
      </c>
      <c r="O28" s="13" t="e">
        <f t="shared" si="18"/>
        <v>#DIV/0!</v>
      </c>
      <c r="P28" s="13" t="e">
        <f t="shared" si="18"/>
        <v>#DIV/0!</v>
      </c>
      <c r="Q28" s="13" t="e">
        <f t="shared" si="18"/>
        <v>#DIV/0!</v>
      </c>
      <c r="R28" s="13" t="e">
        <f t="shared" si="18"/>
        <v>#DIV/0!</v>
      </c>
      <c r="S28" s="13" t="e">
        <f t="shared" si="18"/>
        <v>#DIV/0!</v>
      </c>
      <c r="T28" s="14" t="e">
        <f t="shared" si="18"/>
        <v>#DIV/0!</v>
      </c>
      <c r="U28" s="43" t="e">
        <f t="shared" si="16"/>
        <v>#DIV/0!</v>
      </c>
      <c r="V28" s="44" t="str">
        <f t="shared" ref="V28:V35" si="19">RIGHT(B16)</f>
        <v/>
      </c>
      <c r="W28" s="44" t="str">
        <f>IF(V28="","",IF(V28="様","","  様"))</f>
        <v/>
      </c>
      <c r="X28" s="44" t="str">
        <f t="shared" ref="X28:X35" si="20">IF(V28="","",B16&amp;W28)</f>
        <v/>
      </c>
      <c r="Z28" s="3">
        <f>E16-AA$6</f>
        <v>-22800</v>
      </c>
      <c r="AA28" s="2">
        <f>IF(Z28&lt;0,0,Z28)</f>
        <v>0</v>
      </c>
      <c r="AB28" s="2" t="s">
        <v>56</v>
      </c>
    </row>
    <row r="29" spans="1:32" ht="20.25" customHeight="1" x14ac:dyDescent="0.15">
      <c r="A29" s="21"/>
      <c r="B29" s="22" t="str">
        <f t="shared" ref="B29:B35" si="21">X29</f>
        <v/>
      </c>
      <c r="C29" s="30" t="e">
        <f t="shared" ref="C29:C35" si="22">M27-IF(M$35=1,$U27,0)</f>
        <v>#DIV/0!</v>
      </c>
      <c r="D29" s="30" t="e">
        <f t="shared" ref="D29:D35" si="23">N27-IF(N$35=1,$U27,0)</f>
        <v>#DIV/0!</v>
      </c>
      <c r="E29" s="30" t="e">
        <f t="shared" ref="E29:E35" si="24">O27-IF(O$35=1,$U27,0)</f>
        <v>#DIV/0!</v>
      </c>
      <c r="F29" s="30" t="e">
        <f t="shared" ref="F29:F35" si="25">P27-IF(P$35=1,$U27,0)</f>
        <v>#DIV/0!</v>
      </c>
      <c r="G29" s="30" t="e">
        <f t="shared" ref="G29:G35" si="26">Q27-IF(Q$35=1,$U27,0)</f>
        <v>#DIV/0!</v>
      </c>
      <c r="H29" s="30" t="e">
        <f t="shared" ref="H29:H35" si="27">R27-IF(R$35=1,$U27,0)</f>
        <v>#DIV/0!</v>
      </c>
      <c r="I29" s="30" t="e">
        <f t="shared" ref="I29:I35" si="28">S27-IF(S$35=1,$U27,0)</f>
        <v>#DIV/0!</v>
      </c>
      <c r="J29" s="30" t="e">
        <f t="shared" ref="J29:J35" si="29">T27-IF(T$35=1,$U27,0)</f>
        <v>#DIV/0!</v>
      </c>
      <c r="K29" s="21"/>
      <c r="M29" s="12" t="e">
        <f t="shared" ref="M29:T29" si="30">IF($U19=1,M19+(M$25/$U$24),M19)</f>
        <v>#DIV/0!</v>
      </c>
      <c r="N29" s="13" t="e">
        <f t="shared" si="30"/>
        <v>#DIV/0!</v>
      </c>
      <c r="O29" s="13" t="e">
        <f t="shared" si="30"/>
        <v>#DIV/0!</v>
      </c>
      <c r="P29" s="13" t="e">
        <f t="shared" si="30"/>
        <v>#DIV/0!</v>
      </c>
      <c r="Q29" s="13" t="e">
        <f t="shared" si="30"/>
        <v>#DIV/0!</v>
      </c>
      <c r="R29" s="13" t="e">
        <f t="shared" si="30"/>
        <v>#DIV/0!</v>
      </c>
      <c r="S29" s="13" t="e">
        <f t="shared" si="30"/>
        <v>#DIV/0!</v>
      </c>
      <c r="T29" s="14" t="e">
        <f t="shared" si="30"/>
        <v>#DIV/0!</v>
      </c>
      <c r="U29" s="43" t="e">
        <f t="shared" si="16"/>
        <v>#DIV/0!</v>
      </c>
      <c r="V29" s="44" t="str">
        <f t="shared" si="19"/>
        <v/>
      </c>
      <c r="W29" s="44" t="str">
        <f t="shared" ref="W29:W35" si="31">IF(V29="","",IF(V29="様","","  様"))</f>
        <v/>
      </c>
      <c r="X29" s="44" t="str">
        <f t="shared" si="20"/>
        <v/>
      </c>
      <c r="Z29" s="3">
        <f t="shared" ref="Z29:Z35" si="32">E17-AA$6</f>
        <v>-22800</v>
      </c>
      <c r="AA29" s="2">
        <f t="shared" ref="AA29:AA35" si="33">IF(Z29&lt;0,0,Z29)</f>
        <v>0</v>
      </c>
      <c r="AB29" s="2">
        <f>SUM(AA28:AA35)</f>
        <v>0</v>
      </c>
    </row>
    <row r="30" spans="1:32" ht="20.25" customHeight="1" x14ac:dyDescent="0.15">
      <c r="A30" s="21"/>
      <c r="B30" s="22" t="str">
        <f t="shared" si="21"/>
        <v/>
      </c>
      <c r="C30" s="30" t="e">
        <f t="shared" si="22"/>
        <v>#DIV/0!</v>
      </c>
      <c r="D30" s="30" t="e">
        <f t="shared" si="23"/>
        <v>#DIV/0!</v>
      </c>
      <c r="E30" s="30" t="e">
        <f t="shared" si="24"/>
        <v>#DIV/0!</v>
      </c>
      <c r="F30" s="30" t="e">
        <f t="shared" si="25"/>
        <v>#DIV/0!</v>
      </c>
      <c r="G30" s="30" t="e">
        <f t="shared" si="26"/>
        <v>#DIV/0!</v>
      </c>
      <c r="H30" s="30" t="e">
        <f t="shared" si="27"/>
        <v>#DIV/0!</v>
      </c>
      <c r="I30" s="30" t="e">
        <f t="shared" si="28"/>
        <v>#DIV/0!</v>
      </c>
      <c r="J30" s="30" t="e">
        <f t="shared" si="29"/>
        <v>#DIV/0!</v>
      </c>
      <c r="K30" s="21"/>
      <c r="M30" s="12" t="e">
        <f t="shared" ref="M30:T30" si="34">IF($U20=1,M20+(M$25/$U$24),M20)</f>
        <v>#DIV/0!</v>
      </c>
      <c r="N30" s="13" t="e">
        <f t="shared" si="34"/>
        <v>#DIV/0!</v>
      </c>
      <c r="O30" s="13" t="e">
        <f t="shared" si="34"/>
        <v>#DIV/0!</v>
      </c>
      <c r="P30" s="13" t="e">
        <f t="shared" si="34"/>
        <v>#DIV/0!</v>
      </c>
      <c r="Q30" s="13" t="e">
        <f t="shared" si="34"/>
        <v>#DIV/0!</v>
      </c>
      <c r="R30" s="13" t="e">
        <f t="shared" si="34"/>
        <v>#DIV/0!</v>
      </c>
      <c r="S30" s="13" t="e">
        <f t="shared" si="34"/>
        <v>#DIV/0!</v>
      </c>
      <c r="T30" s="14" t="e">
        <f t="shared" si="34"/>
        <v>#DIV/0!</v>
      </c>
      <c r="U30" s="43" t="e">
        <f t="shared" si="16"/>
        <v>#DIV/0!</v>
      </c>
      <c r="V30" s="44" t="str">
        <f t="shared" si="19"/>
        <v/>
      </c>
      <c r="W30" s="44" t="str">
        <f t="shared" si="31"/>
        <v/>
      </c>
      <c r="X30" s="44" t="str">
        <f t="shared" si="20"/>
        <v/>
      </c>
      <c r="Z30" s="3">
        <f t="shared" si="32"/>
        <v>-22800</v>
      </c>
      <c r="AA30" s="2">
        <f t="shared" si="33"/>
        <v>0</v>
      </c>
      <c r="AB30" s="2" t="s">
        <v>57</v>
      </c>
      <c r="AC30" s="2" t="s">
        <v>60</v>
      </c>
    </row>
    <row r="31" spans="1:32" ht="20.25" customHeight="1" x14ac:dyDescent="0.15">
      <c r="A31" s="21"/>
      <c r="B31" s="22" t="str">
        <f t="shared" si="21"/>
        <v/>
      </c>
      <c r="C31" s="30" t="e">
        <f t="shared" si="22"/>
        <v>#DIV/0!</v>
      </c>
      <c r="D31" s="30" t="e">
        <f t="shared" si="23"/>
        <v>#DIV/0!</v>
      </c>
      <c r="E31" s="30" t="e">
        <f t="shared" si="24"/>
        <v>#DIV/0!</v>
      </c>
      <c r="F31" s="30" t="e">
        <f t="shared" si="25"/>
        <v>#DIV/0!</v>
      </c>
      <c r="G31" s="30" t="e">
        <f t="shared" si="26"/>
        <v>#DIV/0!</v>
      </c>
      <c r="H31" s="30" t="e">
        <f t="shared" si="27"/>
        <v>#DIV/0!</v>
      </c>
      <c r="I31" s="30" t="e">
        <f t="shared" si="28"/>
        <v>#DIV/0!</v>
      </c>
      <c r="J31" s="30" t="e">
        <f t="shared" si="29"/>
        <v>#DIV/0!</v>
      </c>
      <c r="K31" s="21"/>
      <c r="M31" s="12" t="e">
        <f t="shared" ref="M31:T31" si="35">IF($U21=1,M21+(M$25/$U$24),M21)</f>
        <v>#DIV/0!</v>
      </c>
      <c r="N31" s="13" t="e">
        <f t="shared" si="35"/>
        <v>#DIV/0!</v>
      </c>
      <c r="O31" s="13" t="e">
        <f t="shared" si="35"/>
        <v>#DIV/0!</v>
      </c>
      <c r="P31" s="13" t="e">
        <f t="shared" si="35"/>
        <v>#DIV/0!</v>
      </c>
      <c r="Q31" s="13" t="e">
        <f t="shared" si="35"/>
        <v>#DIV/0!</v>
      </c>
      <c r="R31" s="13" t="e">
        <f t="shared" si="35"/>
        <v>#DIV/0!</v>
      </c>
      <c r="S31" s="13" t="e">
        <f t="shared" si="35"/>
        <v>#DIV/0!</v>
      </c>
      <c r="T31" s="14" t="e">
        <f t="shared" si="35"/>
        <v>#DIV/0!</v>
      </c>
      <c r="U31" s="43" t="e">
        <f t="shared" si="16"/>
        <v>#DIV/0!</v>
      </c>
      <c r="V31" s="44" t="str">
        <f t="shared" si="19"/>
        <v/>
      </c>
      <c r="W31" s="44" t="str">
        <f t="shared" si="31"/>
        <v/>
      </c>
      <c r="X31" s="44" t="str">
        <f t="shared" si="20"/>
        <v/>
      </c>
      <c r="Z31" s="3">
        <f t="shared" si="32"/>
        <v>-22800</v>
      </c>
      <c r="AA31" s="2">
        <f t="shared" si="33"/>
        <v>0</v>
      </c>
      <c r="AB31" s="2">
        <f>COUNTIF(AA28:AA35,"&gt;0")</f>
        <v>0</v>
      </c>
      <c r="AC31" s="3">
        <f>COUNT(E16:E23)-COUNTIF(E16:E23,0)</f>
        <v>0</v>
      </c>
    </row>
    <row r="32" spans="1:32" ht="20.25" customHeight="1" x14ac:dyDescent="0.15">
      <c r="A32" s="21"/>
      <c r="B32" s="22" t="str">
        <f t="shared" si="21"/>
        <v/>
      </c>
      <c r="C32" s="30" t="e">
        <f t="shared" si="22"/>
        <v>#DIV/0!</v>
      </c>
      <c r="D32" s="30" t="e">
        <f t="shared" si="23"/>
        <v>#DIV/0!</v>
      </c>
      <c r="E32" s="30" t="e">
        <f t="shared" si="24"/>
        <v>#DIV/0!</v>
      </c>
      <c r="F32" s="30" t="e">
        <f t="shared" si="25"/>
        <v>#DIV/0!</v>
      </c>
      <c r="G32" s="30" t="e">
        <f t="shared" si="26"/>
        <v>#DIV/0!</v>
      </c>
      <c r="H32" s="30" t="e">
        <f t="shared" si="27"/>
        <v>#DIV/0!</v>
      </c>
      <c r="I32" s="30" t="e">
        <f t="shared" si="28"/>
        <v>#DIV/0!</v>
      </c>
      <c r="J32" s="30" t="e">
        <f t="shared" si="29"/>
        <v>#DIV/0!</v>
      </c>
      <c r="K32" s="21"/>
      <c r="M32" s="12" t="e">
        <f t="shared" ref="M32:T32" si="36">IF($U22=1,M22+(M$25/$U$24),M22)</f>
        <v>#DIV/0!</v>
      </c>
      <c r="N32" s="13" t="e">
        <f t="shared" si="36"/>
        <v>#DIV/0!</v>
      </c>
      <c r="O32" s="13" t="e">
        <f t="shared" si="36"/>
        <v>#DIV/0!</v>
      </c>
      <c r="P32" s="13" t="e">
        <f t="shared" si="36"/>
        <v>#DIV/0!</v>
      </c>
      <c r="Q32" s="13" t="e">
        <f t="shared" si="36"/>
        <v>#DIV/0!</v>
      </c>
      <c r="R32" s="13" t="e">
        <f t="shared" si="36"/>
        <v>#DIV/0!</v>
      </c>
      <c r="S32" s="13" t="e">
        <f t="shared" si="36"/>
        <v>#DIV/0!</v>
      </c>
      <c r="T32" s="14" t="e">
        <f t="shared" si="36"/>
        <v>#DIV/0!</v>
      </c>
      <c r="U32" s="43" t="e">
        <f t="shared" si="16"/>
        <v>#DIV/0!</v>
      </c>
      <c r="V32" s="44" t="str">
        <f t="shared" si="19"/>
        <v/>
      </c>
      <c r="W32" s="44" t="str">
        <f t="shared" si="31"/>
        <v/>
      </c>
      <c r="X32" s="44" t="str">
        <f t="shared" si="20"/>
        <v/>
      </c>
      <c r="Z32" s="3">
        <f t="shared" si="32"/>
        <v>-22800</v>
      </c>
      <c r="AA32" s="2">
        <f t="shared" si="33"/>
        <v>0</v>
      </c>
      <c r="AB32" s="2" t="s">
        <v>58</v>
      </c>
      <c r="AC32" s="2" t="s">
        <v>59</v>
      </c>
    </row>
    <row r="33" spans="1:29" ht="20.25" customHeight="1" x14ac:dyDescent="0.15">
      <c r="A33" s="21"/>
      <c r="B33" s="22" t="str">
        <f t="shared" si="21"/>
        <v/>
      </c>
      <c r="C33" s="30" t="e">
        <f t="shared" si="22"/>
        <v>#DIV/0!</v>
      </c>
      <c r="D33" s="30" t="e">
        <f t="shared" si="23"/>
        <v>#DIV/0!</v>
      </c>
      <c r="E33" s="30" t="e">
        <f t="shared" si="24"/>
        <v>#DIV/0!</v>
      </c>
      <c r="F33" s="30" t="e">
        <f t="shared" si="25"/>
        <v>#DIV/0!</v>
      </c>
      <c r="G33" s="30" t="e">
        <f t="shared" si="26"/>
        <v>#DIV/0!</v>
      </c>
      <c r="H33" s="30" t="e">
        <f t="shared" si="27"/>
        <v>#DIV/0!</v>
      </c>
      <c r="I33" s="30" t="e">
        <f t="shared" si="28"/>
        <v>#DIV/0!</v>
      </c>
      <c r="J33" s="30" t="e">
        <f t="shared" si="29"/>
        <v>#DIV/0!</v>
      </c>
      <c r="K33" s="21"/>
      <c r="M33" s="15" t="e">
        <f t="shared" ref="M33:T33" si="37">IF($U23=1,M23+(M$25/$U$24),M23)</f>
        <v>#DIV/0!</v>
      </c>
      <c r="N33" s="16" t="e">
        <f t="shared" si="37"/>
        <v>#DIV/0!</v>
      </c>
      <c r="O33" s="16" t="e">
        <f t="shared" si="37"/>
        <v>#DIV/0!</v>
      </c>
      <c r="P33" s="16" t="e">
        <f t="shared" si="37"/>
        <v>#DIV/0!</v>
      </c>
      <c r="Q33" s="16" t="e">
        <f t="shared" si="37"/>
        <v>#DIV/0!</v>
      </c>
      <c r="R33" s="16" t="e">
        <f t="shared" si="37"/>
        <v>#DIV/0!</v>
      </c>
      <c r="S33" s="16" t="e">
        <f t="shared" si="37"/>
        <v>#DIV/0!</v>
      </c>
      <c r="T33" s="17" t="e">
        <f t="shared" si="37"/>
        <v>#DIV/0!</v>
      </c>
      <c r="U33" s="43" t="e">
        <f t="shared" si="16"/>
        <v>#DIV/0!</v>
      </c>
      <c r="V33" s="44" t="str">
        <f t="shared" si="19"/>
        <v/>
      </c>
      <c r="W33" s="44" t="str">
        <f t="shared" si="31"/>
        <v/>
      </c>
      <c r="X33" s="44" t="str">
        <f t="shared" si="20"/>
        <v/>
      </c>
      <c r="Z33" s="3">
        <f t="shared" si="32"/>
        <v>-22800</v>
      </c>
      <c r="AA33" s="2">
        <f t="shared" si="33"/>
        <v>0</v>
      </c>
      <c r="AB33" s="2">
        <f>ROUNDDOWN(AB29/AA5,0)</f>
        <v>0</v>
      </c>
      <c r="AC33" s="2">
        <f>430000+545000*AC31+(AB31-1)*100000</f>
        <v>330000</v>
      </c>
    </row>
    <row r="34" spans="1:29" ht="20.25" customHeight="1" x14ac:dyDescent="0.15">
      <c r="A34" s="21"/>
      <c r="B34" s="22" t="str">
        <f t="shared" si="21"/>
        <v/>
      </c>
      <c r="C34" s="30" t="e">
        <f t="shared" si="22"/>
        <v>#DIV/0!</v>
      </c>
      <c r="D34" s="30" t="e">
        <f t="shared" si="23"/>
        <v>#DIV/0!</v>
      </c>
      <c r="E34" s="30" t="e">
        <f t="shared" si="24"/>
        <v>#DIV/0!</v>
      </c>
      <c r="F34" s="30" t="e">
        <f t="shared" si="25"/>
        <v>#DIV/0!</v>
      </c>
      <c r="G34" s="30" t="e">
        <f t="shared" si="26"/>
        <v>#DIV/0!</v>
      </c>
      <c r="H34" s="30" t="e">
        <f t="shared" si="27"/>
        <v>#DIV/0!</v>
      </c>
      <c r="I34" s="30" t="e">
        <f t="shared" si="28"/>
        <v>#DIV/0!</v>
      </c>
      <c r="J34" s="30" t="e">
        <f t="shared" si="29"/>
        <v>#DIV/0!</v>
      </c>
      <c r="K34" s="21"/>
      <c r="M34" s="6" t="e">
        <f>SUM(M26:M33)</f>
        <v>#DIV/0!</v>
      </c>
      <c r="N34" s="7" t="e">
        <f t="shared" ref="N34:T34" si="38">SUM(N26:N33)</f>
        <v>#DIV/0!</v>
      </c>
      <c r="O34" s="7" t="e">
        <f t="shared" si="38"/>
        <v>#DIV/0!</v>
      </c>
      <c r="P34" s="7" t="e">
        <f t="shared" si="38"/>
        <v>#DIV/0!</v>
      </c>
      <c r="Q34" s="7" t="e">
        <f t="shared" si="38"/>
        <v>#DIV/0!</v>
      </c>
      <c r="R34" s="7" t="e">
        <f t="shared" si="38"/>
        <v>#DIV/0!</v>
      </c>
      <c r="S34" s="7" t="e">
        <f t="shared" si="38"/>
        <v>#DIV/0!</v>
      </c>
      <c r="T34" s="8" t="e">
        <f t="shared" si="38"/>
        <v>#DIV/0!</v>
      </c>
      <c r="V34" s="44" t="str">
        <f t="shared" si="19"/>
        <v/>
      </c>
      <c r="W34" s="44" t="str">
        <f t="shared" si="31"/>
        <v/>
      </c>
      <c r="X34" s="44" t="str">
        <f t="shared" si="20"/>
        <v/>
      </c>
      <c r="Z34" s="3">
        <f t="shared" si="32"/>
        <v>-22800</v>
      </c>
      <c r="AA34" s="2">
        <f t="shared" si="33"/>
        <v>0</v>
      </c>
      <c r="AC34" s="2">
        <f>IF(AB33&gt;AC33,0,1)</f>
        <v>1</v>
      </c>
    </row>
    <row r="35" spans="1:29" ht="20.25" customHeight="1" x14ac:dyDescent="0.15">
      <c r="A35" s="21"/>
      <c r="B35" s="22" t="str">
        <f t="shared" si="21"/>
        <v/>
      </c>
      <c r="C35" s="30" t="e">
        <f t="shared" si="22"/>
        <v>#DIV/0!</v>
      </c>
      <c r="D35" s="30" t="e">
        <f t="shared" si="23"/>
        <v>#DIV/0!</v>
      </c>
      <c r="E35" s="30" t="e">
        <f t="shared" si="24"/>
        <v>#DIV/0!</v>
      </c>
      <c r="F35" s="30" t="e">
        <f t="shared" si="25"/>
        <v>#DIV/0!</v>
      </c>
      <c r="G35" s="30" t="e">
        <f t="shared" si="26"/>
        <v>#DIV/0!</v>
      </c>
      <c r="H35" s="30" t="e">
        <f t="shared" si="27"/>
        <v>#DIV/0!</v>
      </c>
      <c r="I35" s="30" t="e">
        <f t="shared" si="28"/>
        <v>#DIV/0!</v>
      </c>
      <c r="J35" s="30" t="e">
        <f t="shared" si="29"/>
        <v>#DIV/0!</v>
      </c>
      <c r="K35" s="21"/>
      <c r="M35" s="45" t="e">
        <f>IF(M34=0,0,1)</f>
        <v>#DIV/0!</v>
      </c>
      <c r="N35" s="45" t="e">
        <f>IF(M35=1,0,IF(N34=0,0,1))</f>
        <v>#DIV/0!</v>
      </c>
      <c r="O35" s="45" t="e">
        <f>IF(SUM($M35:N35)=1,0,IF(O34=0,0,1))</f>
        <v>#DIV/0!</v>
      </c>
      <c r="P35" s="45" t="e">
        <f>IF(SUM($M35:O35)=1,0,IF(P34=0,0,1))</f>
        <v>#DIV/0!</v>
      </c>
      <c r="Q35" s="45" t="e">
        <f>IF(SUM($M35:P35)=1,0,IF(Q34=0,0,1))</f>
        <v>#DIV/0!</v>
      </c>
      <c r="R35" s="45" t="e">
        <f>IF(SUM($M35:Q35)=1,0,IF(R34=0,0,1))</f>
        <v>#DIV/0!</v>
      </c>
      <c r="S35" s="45" t="e">
        <f>IF(SUM($M35:R35)=1,0,IF(S34=0,0,1))</f>
        <v>#DIV/0!</v>
      </c>
      <c r="T35" s="45" t="e">
        <f>IF(SUM($M35:S35)=1,0,IF(T34=0,0,1))</f>
        <v>#DIV/0!</v>
      </c>
      <c r="V35" s="44" t="str">
        <f t="shared" si="19"/>
        <v/>
      </c>
      <c r="W35" s="44" t="str">
        <f t="shared" si="31"/>
        <v/>
      </c>
      <c r="X35" s="44" t="str">
        <f t="shared" si="20"/>
        <v/>
      </c>
      <c r="Z35" s="3">
        <f t="shared" si="32"/>
        <v>-22800</v>
      </c>
      <c r="AA35" s="2">
        <f t="shared" si="33"/>
        <v>0</v>
      </c>
    </row>
    <row r="36" spans="1:29" ht="20.25" customHeight="1" x14ac:dyDescent="0.15">
      <c r="A36" s="42"/>
      <c r="B36" s="22" t="str">
        <f>B24</f>
        <v>合    計</v>
      </c>
      <c r="C36" s="30" t="e">
        <f>SUM(C28:C35)</f>
        <v>#DIV/0!</v>
      </c>
      <c r="D36" s="30" t="e">
        <f t="shared" ref="D36:J36" si="39">SUM(D28:D35)</f>
        <v>#DIV/0!</v>
      </c>
      <c r="E36" s="30" t="e">
        <f t="shared" si="39"/>
        <v>#DIV/0!</v>
      </c>
      <c r="F36" s="30" t="e">
        <f t="shared" si="39"/>
        <v>#DIV/0!</v>
      </c>
      <c r="G36" s="30" t="e">
        <f t="shared" si="39"/>
        <v>#DIV/0!</v>
      </c>
      <c r="H36" s="30" t="e">
        <f t="shared" si="39"/>
        <v>#DIV/0!</v>
      </c>
      <c r="I36" s="30" t="e">
        <f t="shared" si="39"/>
        <v>#DIV/0!</v>
      </c>
      <c r="J36" s="30" t="e">
        <f t="shared" si="39"/>
        <v>#DIV/0!</v>
      </c>
      <c r="K36" s="21"/>
    </row>
    <row r="37" spans="1:29" ht="20.25" customHeight="1" x14ac:dyDescent="0.15">
      <c r="A37" s="21"/>
      <c r="B37" s="21" t="s">
        <v>62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29" ht="20.25" customHeight="1" x14ac:dyDescent="0.15">
      <c r="A38" s="40"/>
      <c r="B38" s="40" t="s">
        <v>67</v>
      </c>
      <c r="C38" s="40"/>
      <c r="D38" s="40"/>
      <c r="E38" s="40"/>
      <c r="F38" s="40"/>
      <c r="G38" s="40"/>
      <c r="H38" s="40"/>
      <c r="I38" s="40"/>
      <c r="J38" s="40"/>
      <c r="K38" s="40"/>
    </row>
    <row r="39" spans="1:29" ht="20.25" customHeight="1" x14ac:dyDescent="0.15">
      <c r="A39" s="21"/>
      <c r="B39" s="21" t="str">
        <f>IF(AA26=1,"※ 限度額超過のため、超過分を所得の多い方で調整しています","")</f>
        <v/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1:29" ht="20.25" customHeight="1" x14ac:dyDescent="0.15">
      <c r="A40" s="21"/>
      <c r="B40" s="35" t="str">
        <f>IF(AA21=1,"特別な軽減などによりこのシートでは誤差が大きくなっています。","")</f>
        <v/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1:29" ht="20.25" customHeight="1" x14ac:dyDescent="0.15">
      <c r="A41" s="41"/>
      <c r="B41" s="35" t="str">
        <f>IF(AA21=1,"正確なものが必要な場合は、お問い合わせください。","")</f>
        <v/>
      </c>
      <c r="C41" s="21"/>
      <c r="D41" s="21"/>
      <c r="E41" s="21"/>
      <c r="F41" s="21"/>
      <c r="G41" s="21"/>
      <c r="H41" s="21"/>
      <c r="I41" s="21"/>
      <c r="J41" s="21"/>
      <c r="K41" s="21"/>
    </row>
    <row r="42" spans="1:29" ht="20.25" customHeight="1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29" ht="20.25" customHeight="1" x14ac:dyDescent="0.15"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sheetProtection algorithmName="SHA-512" hashValue="d75Uca/idlK+pLw9mi/QHq1izHPSKisrB6IGMgXM7NZz1i+HC6UWqh+c/oRX/jnqOjA8bXPzxL3GwWwozu0SQA==" saltValue="SnWhDo0gDarWxEDdvyQ8RA==" spinCount="100000" sheet="1" selectLockedCells="1"/>
  <mergeCells count="6">
    <mergeCell ref="F4:J4"/>
    <mergeCell ref="F6:G6"/>
    <mergeCell ref="B2:D2"/>
    <mergeCell ref="E2:G2"/>
    <mergeCell ref="B4:E4"/>
    <mergeCell ref="B6:E6"/>
  </mergeCells>
  <phoneticPr fontId="1"/>
  <dataValidations count="1">
    <dataValidation type="list" allowBlank="1" showInputMessage="1" showErrorMessage="1" sqref="F4" xr:uid="{00000000-0002-0000-0100-000000000000}">
      <formula1>$Y$1:$Y$2</formula1>
    </dataValidation>
  </dataValidations>
  <pageMargins left="0.31496062992125984" right="0.31496062992125984" top="1.535433070866141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計算</vt:lpstr>
      <vt:lpstr>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YG013PC022U</dc:creator>
  <cp:lastModifiedBy>YG013PC055U</cp:lastModifiedBy>
  <cp:lastPrinted>2024-07-10T01:35:40Z</cp:lastPrinted>
  <dcterms:created xsi:type="dcterms:W3CDTF">2013-07-04T00:21:46Z</dcterms:created>
  <dcterms:modified xsi:type="dcterms:W3CDTF">2025-07-10T03:43:42Z</dcterms:modified>
</cp:coreProperties>
</file>